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f24f4ec521df47cc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30" windowWidth="12120" windowHeight="8460" tabRatio="817" firstSheet="2" activeTab="6"/>
  </bookViews>
  <sheets>
    <sheet name="0000" sheetId="33" state="veryHidden" r:id="rId1"/>
    <sheet name="Ten " sheetId="4" state="hidden" r:id="rId2"/>
    <sheet name="01-Bia" sheetId="39" r:id="rId3"/>
    <sheet name="CDKT (Qui)" sheetId="42" r:id="rId4"/>
    <sheet name="KQKD" sheetId="14" r:id="rId5"/>
    <sheet name="LCTT&lt;GT&gt; " sheetId="35" state="hidden" r:id="rId6"/>
    <sheet name="LCTT&lt;TT&gt;" sheetId="41" r:id="rId7"/>
    <sheet name="Note 1_7" sheetId="11" r:id="rId8"/>
    <sheet name="Note 8_TSCD" sheetId="24" r:id="rId9"/>
    <sheet name="Note 9_21" sheetId="29" r:id="rId10"/>
    <sheet name="Note 22_NV" sheetId="27" r:id="rId11"/>
    <sheet name="Note 23_het " sheetId="30" r:id="rId12"/>
    <sheet name="BS (2)" sheetId="37" state="hidden" r:id="rId13"/>
    <sheet name="PI (2)" sheetId="38" state="hidden" r:id="rId14"/>
    <sheet name="BTDC" sheetId="8" state="hidden" r:id="rId15"/>
    <sheet name="Thue TNDN" sheetId="36" state="hidden" r:id="rId16"/>
    <sheet name="BL" sheetId="10" state="hidden" r:id="rId17"/>
    <sheet name="00000000" sheetId="21" state="veryHidden" r:id="rId18"/>
  </sheets>
  <definedNames>
    <definedName name="\T">#REF!</definedName>
    <definedName name="__Count">9</definedName>
    <definedName name="_01_01_99">#REF!</definedName>
    <definedName name="_01_02_99">#REF!</definedName>
    <definedName name="_01_03_99">#REF!</definedName>
    <definedName name="_01_04_99">#REF!</definedName>
    <definedName name="_01_05_99">#REF!</definedName>
    <definedName name="_01_06_99">#REF!</definedName>
    <definedName name="_01_07_99">#REF!</definedName>
    <definedName name="_01_08_1999">#REF!</definedName>
    <definedName name="_01_11_2001">#N/A</definedName>
    <definedName name="_1">#REF!</definedName>
    <definedName name="_1000A01">#N/A</definedName>
    <definedName name="_10THAØNH_TIEÀN">#REF!</definedName>
    <definedName name="_11TRÒ_GIAÙ">#REF!</definedName>
    <definedName name="_12TRÒ_GIAÙ__VAT">#REF!</definedName>
    <definedName name="_2">#REF!</definedName>
    <definedName name="_3MAÕ_HAØNG">#REF!</definedName>
    <definedName name="_4MAÕ_SOÁ_THUEÁ">#REF!</definedName>
    <definedName name="_5ÑÔN_GIAÙ">#REF!</definedName>
    <definedName name="_6SOÁ_CTÖØ">#REF!</definedName>
    <definedName name="_7SOÁ_LÖÔÏNG">#REF!</definedName>
    <definedName name="_8TEÂN_HAØNG">#REF!</definedName>
    <definedName name="_9TEÂN_KHAÙCH_HAØ">#REF!</definedName>
    <definedName name="_a1" localSheetId="2" hidden="1">{"'Sheet1'!$L$16"}</definedName>
    <definedName name="_a1" localSheetId="3" hidden="1">{"'Sheet1'!$L$16"}</definedName>
    <definedName name="_a1" localSheetId="5" hidden="1">{"'Sheet1'!$L$16"}</definedName>
    <definedName name="_a1" localSheetId="6" hidden="1">{"'Sheet1'!$L$16"}</definedName>
    <definedName name="_a1" localSheetId="11" hidden="1">{"'Sheet1'!$L$16"}</definedName>
    <definedName name="_a1" localSheetId="9" hidden="1">{"'Sheet1'!$L$16"}</definedName>
    <definedName name="_a1" hidden="1">{"'Sheet1'!$L$16"}</definedName>
    <definedName name="_adt1">#REF!</definedName>
    <definedName name="_adt2">#REF!</definedName>
    <definedName name="_atn1">#REF!</definedName>
    <definedName name="_atn10">#REF!</definedName>
    <definedName name="_atn3">#REF!</definedName>
    <definedName name="_atn4">#REF!</definedName>
    <definedName name="_atn5">#REF!</definedName>
    <definedName name="_atn7">#REF!</definedName>
    <definedName name="_atn8">#REF!</definedName>
    <definedName name="_atn9">#REF!</definedName>
    <definedName name="_b1" localSheetId="2">{"Thuxm2.xls","Sheet1"}</definedName>
    <definedName name="_b1" localSheetId="3">{"Thuxm2.xls","Sheet1"}</definedName>
    <definedName name="_b1" localSheetId="5">{"Thuxm2.xls","Sheet1"}</definedName>
    <definedName name="_b1" localSheetId="6">{"Thuxm2.xls","Sheet1"}</definedName>
    <definedName name="_b1">{"Thuxm2.xls","Sheet1"}</definedName>
    <definedName name="_bc80105">#REF!</definedName>
    <definedName name="_bc80204">#REF!</definedName>
    <definedName name="_bc80704">#REF!</definedName>
    <definedName name="_bc80705">#REF!</definedName>
    <definedName name="_bn80105">#REF!</definedName>
    <definedName name="_bn80204">#REF!</definedName>
    <definedName name="_bn80205">#REF!</definedName>
    <definedName name="_bn80705">#REF!</definedName>
    <definedName name="_bn80904">#REF!</definedName>
    <definedName name="_bn80905">#REF!</definedName>
    <definedName name="_boi1">#REF!</definedName>
    <definedName name="_boi2">#REF!</definedName>
    <definedName name="_btm10">#REF!</definedName>
    <definedName name="_BTM150">#REF!</definedName>
    <definedName name="_BTM200">#REF!</definedName>
    <definedName name="_BTM250">#REF!</definedName>
    <definedName name="_BTM50">#REF!</definedName>
    <definedName name="_C_Lphi_4ab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au2">#REF!</definedName>
    <definedName name="_CON1">#REF!</definedName>
    <definedName name="_CON2">#REF!</definedName>
    <definedName name="_Count">4</definedName>
    <definedName name="_cpd1">#REF!</definedName>
    <definedName name="_cpd2">#REF!</definedName>
    <definedName name="_CPhi_Bhiem">#REF!</definedName>
    <definedName name="_CPhi_BQLDA">#REF!</definedName>
    <definedName name="_CPhi_DBaoGT">#REF!</definedName>
    <definedName name="_CPhi_Kdinh">#REF!</definedName>
    <definedName name="_CPhi_Nthu_KThanh">#REF!</definedName>
    <definedName name="_CPhi_QToan">#REF!</definedName>
    <definedName name="_CPhiTKe_13">#REF!</definedName>
    <definedName name="_d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m16">#REF!</definedName>
    <definedName name="_dam4">#REF!</definedName>
    <definedName name="_dan1">#REF!</definedName>
    <definedName name="_dan116">#REF!</definedName>
    <definedName name="_dan14">#REF!</definedName>
    <definedName name="_dan2">#REF!</definedName>
    <definedName name="_ddn400">#REF!</definedName>
    <definedName name="_ddn600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t1" localSheetId="2" hidden="1">{"'Sheet1'!$L$16"}</definedName>
    <definedName name="_dt1" localSheetId="3" hidden="1">{"'Sheet1'!$L$16"}</definedName>
    <definedName name="_dt1" localSheetId="5" hidden="1">{"'Sheet1'!$L$16"}</definedName>
    <definedName name="_dt1" localSheetId="6" hidden="1">{"'Sheet1'!$L$16"}</definedName>
    <definedName name="_dt1" hidden="1">{"'Sheet1'!$L$16"}</definedName>
    <definedName name="_E99999">#REF!</definedName>
    <definedName name="_f5" localSheetId="2" hidden="1">{"'Sheet1'!$L$16"}</definedName>
    <definedName name="_f5" localSheetId="3" hidden="1">{"'Sheet1'!$L$16"}</definedName>
    <definedName name="_f5" localSheetId="5" hidden="1">{"'Sheet1'!$L$16"}</definedName>
    <definedName name="_f5" localSheetId="6" hidden="1">{"'Sheet1'!$L$16"}</definedName>
    <definedName name="_f5" hidden="1">{"'Sheet1'!$L$16"}</definedName>
    <definedName name="_Fill" hidden="1">#REF!</definedName>
    <definedName name="_xlnm._FilterDatabase" localSheetId="16" hidden="1">BL!$A$5:$O$105</definedName>
    <definedName name="_xlnm._FilterDatabase" localSheetId="12" hidden="1">'BS (2)'!$A$8:$O$136</definedName>
    <definedName name="_xlnm._FilterDatabase" localSheetId="14" hidden="1">BTDC!$B$7:$I$30</definedName>
    <definedName name="_xlnm._FilterDatabase" localSheetId="8" hidden="1">'Note 8_TSCD'!#REF!</definedName>
    <definedName name="_xlnm._FilterDatabase" hidden="1">#REF!</definedName>
    <definedName name="_huy1" localSheetId="2" hidden="1">{"'Sheet1'!$L$16"}</definedName>
    <definedName name="_huy1" localSheetId="3" hidden="1">{"'Sheet1'!$L$16"}</definedName>
    <definedName name="_huy1" localSheetId="5" hidden="1">{"'Sheet1'!$L$16"}</definedName>
    <definedName name="_huy1" localSheetId="6" hidden="1">{"'Sheet1'!$L$16"}</definedName>
    <definedName name="_huy1" hidden="1">{"'Sheet1'!$L$16"}</definedName>
    <definedName name="_Key1" hidden="1">#REF!</definedName>
    <definedName name="_Key2" hidden="1">#REF!</definedName>
    <definedName name="_khu7">#REF!</definedName>
    <definedName name="_kl1">#REF!</definedName>
    <definedName name="_Km36">#REF!</definedName>
    <definedName name="_Knc57">#REF!</definedName>
    <definedName name="_Kvl36">#REF!</definedName>
    <definedName name="_Lan1" localSheetId="2">{"Thuxm2.xls","Sheet1"}</definedName>
    <definedName name="_Lan1" localSheetId="3">{"Thuxm2.xls","Sheet1"}</definedName>
    <definedName name="_Lan1" localSheetId="5">{"Thuxm2.xls","Sheet1"}</definedName>
    <definedName name="_Lan1" localSheetId="6">{"Thuxm2.xls","Sheet1"}</definedName>
    <definedName name="_Lan1" localSheetId="11">{"Thuxm2.xls","Sheet1"}</definedName>
    <definedName name="_Lan1" localSheetId="9">{"Thuxm2.xls","Sheet1"}</definedName>
    <definedName name="_Lan1">{"Thuxm2.xls","Sheet1"}</definedName>
    <definedName name="_lap1">#REF!</definedName>
    <definedName name="_MAC12">#REF!</definedName>
    <definedName name="_MAC46">#REF!</definedName>
    <definedName name="_MB1">#REF!</definedName>
    <definedName name="_MB2">#REF!</definedName>
    <definedName name="_MN1">#REF!</definedName>
    <definedName name="_MT1">#REF!</definedName>
    <definedName name="_nc151">#REF!</definedName>
    <definedName name="_NCL100">#REF!</definedName>
    <definedName name="_NCL200">#REF!</definedName>
    <definedName name="_NCL250">#REF!</definedName>
    <definedName name="_ncm200">#REF!</definedName>
    <definedName name="_NET2">#REF!</definedName>
    <definedName name="_nin190">#REF!</definedName>
    <definedName name="_NSO2" localSheetId="2" hidden="1">{"'Sheet1'!$L$16"}</definedName>
    <definedName name="_NSO2" localSheetId="3" hidden="1">{"'Sheet1'!$L$16"}</definedName>
    <definedName name="_NSO2" localSheetId="5" hidden="1">{"'Sheet1'!$L$16"}</definedName>
    <definedName name="_NSO2" localSheetId="6" hidden="1">{"'Sheet1'!$L$16"}</definedName>
    <definedName name="_NSO2" hidden="1">{"'Sheet1'!$L$16"}</definedName>
    <definedName name="_Order1" hidden="1">255</definedName>
    <definedName name="_Order2" hidden="1">255</definedName>
    <definedName name="_pc80105">#REF!</definedName>
    <definedName name="_pc80205">#REF!</definedName>
    <definedName name="_pc80704">#REF!</definedName>
    <definedName name="_pc80905">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pn80105">#REF!</definedName>
    <definedName name="_pn80205">#REF!</definedName>
    <definedName name="_pn80704">#REF!</definedName>
    <definedName name="_pn80705">#REF!</definedName>
    <definedName name="_pn80905">#REF!</definedName>
    <definedName name="_san16">#REF!</definedName>
    <definedName name="_san4">#REF!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N3">#REF!</definedName>
    <definedName name="_Sort" hidden="1">#REF!</definedName>
    <definedName name="_st80105">#REF!</definedName>
    <definedName name="_st80204">#REF!</definedName>
    <definedName name="_st80205">#REF!</definedName>
    <definedName name="_st80704">#REF!</definedName>
    <definedName name="_st80705">#REF!</definedName>
    <definedName name="_st80905">#REF!</definedName>
    <definedName name="_STD0898">#REF!</definedName>
    <definedName name="_sua20">#REF!</definedName>
    <definedName name="_sua30">#REF!</definedName>
    <definedName name="_t1" localSheetId="2">{"Thuxm2.xls","Sheet1"}</definedName>
    <definedName name="_t1" localSheetId="3">{"Thuxm2.xls","Sheet1"}</definedName>
    <definedName name="_t1" localSheetId="5">{"Thuxm2.xls","Sheet1"}</definedName>
    <definedName name="_t1" localSheetId="6">{"Thuxm2.xls","Sheet1"}</definedName>
    <definedName name="_t1">{"Thuxm2.xls","Sheet1"}</definedName>
    <definedName name="_T2" localSheetId="2" hidden="1">{"'Sheet1'!$L$16"}</definedName>
    <definedName name="_T2" localSheetId="3" hidden="1">{"'Sheet1'!$L$16"}</definedName>
    <definedName name="_T2" localSheetId="5" hidden="1">{"'Sheet1'!$L$16"}</definedName>
    <definedName name="_T2" localSheetId="6" hidden="1">{"'Sheet1'!$L$16"}</definedName>
    <definedName name="_T2" hidden="1">{"'Sheet1'!$L$16"}</definedName>
    <definedName name="_tb06">#REF!</definedName>
    <definedName name="_tct5">#REF!</definedName>
    <definedName name="_tg427">#REF!</definedName>
    <definedName name="_TH20">#REF!</definedName>
    <definedName name="_TK155">#REF!</definedName>
    <definedName name="_TK422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t3" localSheetId="2" hidden="1">{"'Sheet1'!$L$16"}</definedName>
    <definedName name="_tt3" localSheetId="3" hidden="1">{"'Sheet1'!$L$16"}</definedName>
    <definedName name="_tt3" localSheetId="5" hidden="1">{"'Sheet1'!$L$16"}</definedName>
    <definedName name="_tt3" localSheetId="6" hidden="1">{"'Sheet1'!$L$16"}</definedName>
    <definedName name="_tt3" localSheetId="11" hidden="1">{"'Sheet1'!$L$16"}</definedName>
    <definedName name="_tt3" localSheetId="9" hidden="1">{"'Sheet1'!$L$16"}</definedName>
    <definedName name="_tt3" hidden="1">{"'Sheet1'!$L$16"}</definedName>
    <definedName name="_tz593">#REF!</definedName>
    <definedName name="_UT2">#REF!</definedName>
    <definedName name="_VL100">#REF!</definedName>
    <definedName name="_VL150">#REF!</definedName>
    <definedName name="_VL200">#REF!</definedName>
    <definedName name="_VL250">#REF!</definedName>
    <definedName name="_VL50">#REF!</definedName>
    <definedName name="A">#REF!</definedName>
    <definedName name="a.">#REF!</definedName>
    <definedName name="a.1">#REF!</definedName>
    <definedName name="a.10">#REF!</definedName>
    <definedName name="a.12">#REF!</definedName>
    <definedName name="a.13">#REF!</definedName>
    <definedName name="a.2">#REF!</definedName>
    <definedName name="a.3">#REF!</definedName>
    <definedName name="a.4">#REF!</definedName>
    <definedName name="a.5">#REF!</definedName>
    <definedName name="a.6">#REF!</definedName>
    <definedName name="a.7">#REF!</definedName>
    <definedName name="a.8">#REF!</definedName>
    <definedName name="a.9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.1">#REF!</definedName>
    <definedName name="A120_">#REF!</definedName>
    <definedName name="A1Xc7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AA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">#REF!</definedName>
    <definedName name="AG_Temp">#REF!</definedName>
    <definedName name="ag15F80">#REF!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Antoan" localSheetId="2" hidden="1">{"'Sheet1'!$L$16"}</definedName>
    <definedName name="Antoan" localSheetId="3" hidden="1">{"'Sheet1'!$L$16"}</definedName>
    <definedName name="Antoan" localSheetId="5" hidden="1">{"'Sheet1'!$L$16"}</definedName>
    <definedName name="Antoan" localSheetId="6" hidden="1">{"'Sheet1'!$L$16"}</definedName>
    <definedName name="Antoan" localSheetId="11" hidden="1">{"'Sheet1'!$L$16"}</definedName>
    <definedName name="Antoan" localSheetId="9" hidden="1">{"'Sheet1'!$L$16"}</definedName>
    <definedName name="Antoan" hidden="1">{"'Sheet1'!$L$16"}</definedName>
    <definedName name="AppRoad">#REF!</definedName>
    <definedName name="Area">#REF!</definedName>
    <definedName name="ARP_Threshold">#REF!</definedName>
    <definedName name="AS2DocOpenMode" hidden="1">"AS2DocumentEdit"</definedName>
    <definedName name="Av">#REF!</definedName>
    <definedName name="b_dd1">#REF!</definedName>
    <definedName name="b_DL">#REF!</definedName>
    <definedName name="b_eh1">#REF!</definedName>
    <definedName name="b_ev">#REF!</definedName>
    <definedName name="b_ev1">#REF!</definedName>
    <definedName name="b_fr1">#REF!</definedName>
    <definedName name="b_LL">#REF!</definedName>
    <definedName name="b_ll1">#REF!</definedName>
    <definedName name="b_WL">#REF!</definedName>
    <definedName name="b_WL1">#REF!</definedName>
    <definedName name="b_ws1">#REF!</definedName>
    <definedName name="B4B1000">#REF!</definedName>
    <definedName name="BacKan">#REF!</definedName>
    <definedName name="Bang_cly">#REF!</definedName>
    <definedName name="Bang_CVC">#REF!</definedName>
    <definedName name="Bang_travl">#REF!</definedName>
    <definedName name="bangchu">#REF!</definedName>
    <definedName name="BangGiaVL_Q">#REF!</definedName>
    <definedName name="bangtinh">#REF!</definedName>
    <definedName name="Bay">#REF!</definedName>
    <definedName name="BB">#REF!</definedName>
    <definedName name="BE100M">#REF!</definedName>
    <definedName name="BE50M">#REF!</definedName>
    <definedName name="bengam">#REF!</definedName>
    <definedName name="benuoc">#REF!</definedName>
    <definedName name="benuoc16">#REF!</definedName>
    <definedName name="benuoc4">#REF!</definedName>
    <definedName name="BeXa">#REF!</definedName>
    <definedName name="blang">#REF!</definedName>
    <definedName name="BLOCK1">#REF!</definedName>
    <definedName name="BLOCK2">#REF!</definedName>
    <definedName name="BLOCK3">#REF!</definedName>
    <definedName name="Bon">#REF!</definedName>
    <definedName name="Book2">#REF!</definedName>
    <definedName name="BookName">"Bao_cao_cua_NVTK_tai_NPP_bieu_mau_moi_4___Mau_moi.xls"</definedName>
    <definedName name="BOQ">#REF!</definedName>
    <definedName name="Botanical2">#REF!</definedName>
    <definedName name="Botanical2.Jun">#REF!</definedName>
    <definedName name="BP">#REF!</definedName>
    <definedName name="BR_373">#REF!</definedName>
    <definedName name="BrName">#REF!</definedName>
    <definedName name="bson">#REF!</definedName>
    <definedName name="bt">#REF!</definedName>
    <definedName name="btchiuaxitm300">#REF!</definedName>
    <definedName name="BTchiuaxm200">#REF!</definedName>
    <definedName name="btcocM400">#REF!</definedName>
    <definedName name="BTlotm100">#REF!</definedName>
    <definedName name="Bulongthepcoctiepdia">#REF!</definedName>
    <definedName name="Bust">#N/A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">#REF!</definedName>
    <definedName name="C2.7">#REF!</definedName>
    <definedName name="C3.0">#REF!</definedName>
    <definedName name="C3.5">#REF!</definedName>
    <definedName name="C3.7">#REF!</definedName>
    <definedName name="C4.0">#REF!</definedName>
    <definedName name="c5.">#REF!</definedName>
    <definedName name="Cã_TK">#REF!</definedName>
    <definedName name="Cachdienchuoi">#REF!</definedName>
    <definedName name="Cachdiendung">#REF!</definedName>
    <definedName name="Cachdienhaap">#REF!</definedName>
    <definedName name="cao">#REF!</definedName>
    <definedName name="cap">#REF!</definedName>
    <definedName name="cap0.7">#REF!</definedName>
    <definedName name="CAT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au">#REF!</definedName>
    <definedName name="Cau_1">#REF!</definedName>
    <definedName name="cau_nho">#REF!</definedName>
    <definedName name="Cau_tam">#REF!</definedName>
    <definedName name="CBE50M">#REF!</definedName>
    <definedName name="CC">#REF!</definedName>
    <definedName name="CCS">#REF!</definedName>
    <definedName name="CDA">#REF!</definedName>
    <definedName name="CDD">#REF!</definedName>
    <definedName name="cdn">#REF!</definedName>
    <definedName name="Cdnum">#REF!</definedName>
    <definedName name="Céng">#REF!</definedName>
    <definedName name="cfk">#REF!</definedName>
    <definedName name="Ch_rong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Dai">#REF!</definedName>
    <definedName name="chenhlech">#REF!</definedName>
    <definedName name="Chin">#REF!</definedName>
    <definedName name="ChiPhiKhac">#REF!</definedName>
    <definedName name="Chupdaucapcongotnong">#REF!</definedName>
    <definedName name="chuyen" localSheetId="2" hidden="1">{"'Sheet1'!$L$16"}</definedName>
    <definedName name="chuyen" localSheetId="3" hidden="1">{"'Sheet1'!$L$16"}</definedName>
    <definedName name="chuyen" localSheetId="5" hidden="1">{"'Sheet1'!$L$16"}</definedName>
    <definedName name="chuyen" localSheetId="6" hidden="1">{"'Sheet1'!$L$16"}</definedName>
    <definedName name="chuyen" hidden="1">{"'Sheet1'!$L$16"}</definedName>
    <definedName name="CK">#REF!</definedName>
    <definedName name="CLECT">#REF!</definedName>
    <definedName name="CLIEOS">#REF!</definedName>
    <definedName name="CLVC3">0.1</definedName>
    <definedName name="CLVCTB">#REF!</definedName>
    <definedName name="CLVL">#REF!</definedName>
    <definedName name="CNC">#REF!</definedName>
    <definedName name="CND">#REF!</definedName>
    <definedName name="CNG">#REF!</definedName>
    <definedName name="Co">#REF!</definedName>
    <definedName name="coc">#REF!</definedName>
    <definedName name="Cocbetong">#REF!</definedName>
    <definedName name="cocbtct">#REF!</definedName>
    <definedName name="cocot">#REF!</definedName>
    <definedName name="cocott">#REF!</definedName>
    <definedName name="CODE">#REF!</definedName>
    <definedName name="CODE1">#REF!</definedName>
    <definedName name="CODE2">#REF!</definedName>
    <definedName name="CODE3">#REF!</definedName>
    <definedName name="Cöï_ly_vaän_chuyeãn">#REF!</definedName>
    <definedName name="CÖÏ_LY_VAÄN_CHUYEÅN">#REF!</definedName>
    <definedName name="CoKhi">#REF!</definedName>
    <definedName name="COMMON">#REF!</definedName>
    <definedName name="comong">#REF!</definedName>
    <definedName name="Comp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benuoc16">#REF!</definedName>
    <definedName name="congbenuoc4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tron16">#REF!</definedName>
    <definedName name="congcottron4">#REF!</definedName>
    <definedName name="congcotvuong">#REF!</definedName>
    <definedName name="congcotvuong16">#REF!</definedName>
    <definedName name="congcotvuong4">#REF!</definedName>
    <definedName name="congdam">#REF!</definedName>
    <definedName name="congdam16">#REF!</definedName>
    <definedName name="congdam4">#REF!</definedName>
    <definedName name="congdamds">#REF!</definedName>
    <definedName name="congdan1">#REF!</definedName>
    <definedName name="congdan116">#REF!</definedName>
    <definedName name="congdan14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san16">#REF!</definedName>
    <definedName name="congsan4">#REF!</definedName>
    <definedName name="congthang">#REF!</definedName>
    <definedName name="congthang16">#REF!</definedName>
    <definedName name="congthang4">#REF!</definedName>
    <definedName name="congthangxo">#REF!</definedName>
    <definedName name="congthangxo16">#REF!</definedName>
    <definedName name="congthangxo4">#REF!</definedName>
    <definedName name="congtuong">#REF!</definedName>
    <definedName name="congtuong16">#REF!</definedName>
    <definedName name="congtuong4">#REF!</definedName>
    <definedName name="CongVattu">#REF!</definedName>
    <definedName name="CongXaQuaDe">#REF!</definedName>
    <definedName name="CONST_EQ">#REF!</definedName>
    <definedName name="Continue">#N/A</definedName>
    <definedName name="coppha">#REF!</definedName>
    <definedName name="Cot12b">#REF!</definedName>
    <definedName name="cot7.5">#REF!</definedName>
    <definedName name="cot8.5">#REF!</definedName>
    <definedName name="CotBTtronVuong">#REF!</definedName>
    <definedName name="cotcuoi">#REF!</definedName>
    <definedName name="cottron">#REF!</definedName>
    <definedName name="cottron16">#REF!</definedName>
    <definedName name="cottron4">#REF!</definedName>
    <definedName name="cotvuong">#REF!</definedName>
    <definedName name="cotvuong16">#REF!</definedName>
    <definedName name="cotvuong4">#REF!</definedName>
    <definedName name="Coù__4">#REF!</definedName>
    <definedName name="COVER">#REF!</definedName>
    <definedName name="CPC">#REF!</definedName>
    <definedName name="cpdd1">#REF!</definedName>
    <definedName name="CPHA">#REF!</definedName>
    <definedName name="CPK">#REF!</definedName>
    <definedName name="CPTB">#REF!</definedName>
    <definedName name="CPVC100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SMBA">#REF!</definedName>
    <definedName name="ctdn9697">#REF!</definedName>
    <definedName name="CTDZ">#REF!</definedName>
    <definedName name="CTHT">#REF!</definedName>
    <definedName name="ctiep">#REF!</definedName>
    <definedName name="ctmai">#REF!</definedName>
    <definedName name="cto">#REF!</definedName>
    <definedName name="ctong">#REF!</definedName>
    <definedName name="ctre">#REF!</definedName>
    <definedName name="CU_LY">#REF!</definedName>
    <definedName name="cui">#REF!</definedName>
    <definedName name="CuLy">#REF!</definedName>
    <definedName name="CuLy_Q">#REF!</definedName>
    <definedName name="cuoc_vc">#REF!</definedName>
    <definedName name="CuocVC">#REF!</definedName>
    <definedName name="CURRENCY">#REF!</definedName>
    <definedName name="CVC_Q">#REF!</definedName>
    <definedName name="CX">#REF!</definedName>
    <definedName name="CY_Marketable_Sec">#REF!</definedName>
    <definedName name="D_7101A_B">#REF!</definedName>
    <definedName name="d1_">#REF!</definedName>
    <definedName name="D1Z">#REF!</definedName>
    <definedName name="d2_">#REF!</definedName>
    <definedName name="d3_">#REF!</definedName>
    <definedName name="D4Z">#REF!</definedName>
    <definedName name="DA">#REF!</definedName>
    <definedName name="da4x7">#REF!</definedName>
    <definedName name="Dalan">#REF!</definedName>
    <definedName name="DALANPASTE">#REF!</definedName>
    <definedName name="dam">#REF!</definedName>
    <definedName name="damds">#REF!</definedName>
    <definedName name="danducsan">#REF!</definedName>
    <definedName name="dapdbm1">#REF!</definedName>
    <definedName name="dapdbm2">#REF!</definedName>
    <definedName name="Dat">#REF!</definedName>
    <definedName name="data">#REF!</definedName>
    <definedName name="DATA_DATA2_List">#REF!</definedName>
    <definedName name="Data11">#REF!</definedName>
    <definedName name="data2">#REF!</definedName>
    <definedName name="Data41">#REF!</definedName>
    <definedName name="_xlnm.Database">#REF!</definedName>
    <definedName name="datak">#REF!</definedName>
    <definedName name="datal">#REF!</definedName>
    <definedName name="DATDAO">#REF!</definedName>
    <definedName name="Date">#REF!</definedName>
    <definedName name="Dattt">#REF!</definedName>
    <definedName name="Datvv">#REF!</definedName>
    <definedName name="Daucapcongotnong">#REF!</definedName>
    <definedName name="Daucaplapdattrongvangoainha">#REF!</definedName>
    <definedName name="DaucotdongcuaUc">#REF!</definedName>
    <definedName name="Daucotdongnhom">#REF!</definedName>
    <definedName name="daunoi">#REF!</definedName>
    <definedName name="Daunoinhomdong">#REF!</definedName>
    <definedName name="dayAE35">#REF!</definedName>
    <definedName name="dayAE50">#REF!</definedName>
    <definedName name="dayAE70">#REF!</definedName>
    <definedName name="dayAE95">#REF!</definedName>
    <definedName name="DayCEV">#REF!</definedName>
    <definedName name="dche">#REF!</definedName>
    <definedName name="dd4x6">#REF!</definedName>
    <definedName name="ddabm">#REF!</definedName>
    <definedName name="dday">#REF!</definedName>
    <definedName name="ddbm500">#REF!</definedName>
    <definedName name="ddd" localSheetId="2" hidden="1">{"'Sheet1'!$L$16"}</definedName>
    <definedName name="ddd" localSheetId="3" hidden="1">{"'Sheet1'!$L$16"}</definedName>
    <definedName name="ddd" localSheetId="5" hidden="1">{"'Sheet1'!$L$16"}</definedName>
    <definedName name="ddd" localSheetId="6" hidden="1">{"'Sheet1'!$L$16"}</definedName>
    <definedName name="ddd" hidden="1">{"'Sheet1'!$L$16"}</definedName>
    <definedName name="dden">#REF!</definedName>
    <definedName name="ddia">#REF!</definedName>
    <definedName name="de">#REF!</definedName>
    <definedName name="den_bu">#REF!</definedName>
    <definedName name="den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etour">#REF!</definedName>
    <definedName name="df">#REF!</definedName>
    <definedName name="DG">#REF!</definedName>
    <definedName name="DG1M3BETONG">#REF!</definedName>
    <definedName name="dgbdII">#REF!</definedName>
    <definedName name="DGCTI592">#REF!</definedName>
    <definedName name="DGia">#REF!</definedName>
    <definedName name="dgnc">#REF!</definedName>
    <definedName name="dgqndn">#REF!</definedName>
    <definedName name="dgvl">#REF!</definedName>
    <definedName name="dhom">#REF!</definedName>
    <definedName name="dien">#REF!</definedName>
    <definedName name="DienCaoThe">#REF!</definedName>
    <definedName name="DienHaThe">#REF!</definedName>
    <definedName name="dientichck">#REF!</definedName>
    <definedName name="dim">#REF!</definedName>
    <definedName name="dinh">#REF!</definedName>
    <definedName name="dinh2">#REF!</definedName>
    <definedName name="Dinhmuc">#REF!</definedName>
    <definedName name="DiÔn_gi_i">#REF!</definedName>
    <definedName name="dkcotn">#REF!</definedName>
    <definedName name="dkcots">#REF!</definedName>
    <definedName name="dknotn">#REF!</definedName>
    <definedName name="dknots">#REF!</definedName>
    <definedName name="DM">#REF!</definedName>
    <definedName name="dm56bxd">#REF!</definedName>
    <definedName name="dmat">#REF!</definedName>
    <definedName name="dmbn20">#REF!</definedName>
    <definedName name="dmbth">#REF!</definedName>
    <definedName name="dmdv">#REF!</definedName>
    <definedName name="DMHH">#REF!</definedName>
    <definedName name="DMlapdatxa">#REF!</definedName>
    <definedName name="dmoi">#REF!</definedName>
    <definedName name="DÑt45x4">#REF!</definedName>
    <definedName name="Do_tim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bt">#REF!</definedName>
    <definedName name="Document_array" localSheetId="2">{"Thuxm2.xls","Sheet1"}</definedName>
    <definedName name="Document_array" localSheetId="16">{"Thuxm2.xls","Sheet1"}</definedName>
    <definedName name="Document_array" localSheetId="3">{"Thuxm2.xls","Sheet1"}</definedName>
    <definedName name="Document_array" localSheetId="4">{"Thuxm2.xls","Sheet1"}</definedName>
    <definedName name="Document_array" localSheetId="5">{"Thuxm2.xls","Sheet1"}</definedName>
    <definedName name="Document_array" localSheetId="6">{"Thuxm2.xls","Sheet1"}</definedName>
    <definedName name="Document_array" localSheetId="11">{"Thuxm2.xls","Sheet1"}</definedName>
    <definedName name="Document_array" localSheetId="9">{"Thuxm2.xls","Sheet1"}</definedName>
    <definedName name="Document_array">{"Thuxm2.xls","Sheet1"}</definedName>
    <definedName name="Documents_array">#N/A</definedName>
    <definedName name="dongia">#REF!</definedName>
    <definedName name="DongiaPA1">#REF!</definedName>
    <definedName name="DongiaPA2">#REF!</definedName>
    <definedName name="dongiavanchuyen">#REF!</definedName>
    <definedName name="DR" localSheetId="2">{"Thuxm2.xls","Sheet1"}</definedName>
    <definedName name="DR" localSheetId="3">{"Thuxm2.xls","Sheet1"}</definedName>
    <definedName name="DR" localSheetId="5">{"Thuxm2.xls","Sheet1"}</definedName>
    <definedName name="DR" localSheetId="6">{"Thuxm2.xls","Sheet1"}</definedName>
    <definedName name="DR">{"Thuxm2.xls","Sheet1"}</definedName>
    <definedName name="drda">#REF!</definedName>
    <definedName name="drdat">#REF!</definedName>
    <definedName name="DS_2">#REF!</definedName>
    <definedName name="DS_305">#REF!</definedName>
    <definedName name="DS_381">#REF!</definedName>
    <definedName name="ds1pnc">#REF!</definedName>
    <definedName name="ds1pvl">#REF!</definedName>
    <definedName name="ds3pnc">#REF!</definedName>
    <definedName name="ds3pvl">#REF!</definedName>
    <definedName name="dskhu">#REF!</definedName>
    <definedName name="dsm">#REF!</definedName>
    <definedName name="DSTinh">#REF!</definedName>
    <definedName name="DSUMDATA">#REF!</definedName>
    <definedName name="DT_VKHNN">#REF!</definedName>
    <definedName name="DTBH">#REF!</definedName>
    <definedName name="DTCTANG_BD">#REF!</definedName>
    <definedName name="DTCTANG_HT_BD">#REF!</definedName>
    <definedName name="DTCTANG_HT_KT">#REF!</definedName>
    <definedName name="DTCTANG_KT">#REF!</definedName>
    <definedName name="dtdt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DAUCO">#REF!</definedName>
    <definedName name="DUDAUNO">#REF!</definedName>
    <definedName name="duong">#REF!</definedName>
    <definedName name="Duong_373">#REF!</definedName>
    <definedName name="Duong_tam">#REF!</definedName>
    <definedName name="DutoanDongmo">#REF!</definedName>
    <definedName name="dvql">#REF!</definedName>
    <definedName name="dxd">#REF!</definedName>
    <definedName name="end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Ex_L">#REF!</definedName>
    <definedName name="EX_Length_373">#REF!</definedName>
    <definedName name="_xlnm.Extract">#REF!</definedName>
    <definedName name="ey">#REF!</definedName>
    <definedName name="f92F56">#REF!</definedName>
    <definedName name="FACTOR">#REF!</definedName>
    <definedName name="Fax">#REF!</definedName>
    <definedName name="Fay">#REF!</definedName>
    <definedName name="FC5_total">#REF!</definedName>
    <definedName name="FC6_total">#REF!</definedName>
    <definedName name="Fg">#REF!</definedName>
    <definedName name="Fi">#REF!</definedName>
    <definedName name="FlexZZ">#REF!</definedName>
    <definedName name="fuji">#REF!</definedName>
    <definedName name="fv">#REF!</definedName>
    <definedName name="g">#REF!</definedName>
    <definedName name="G_ME">#REF!</definedName>
    <definedName name="Gachxay75">#REF!</definedName>
    <definedName name="GaicapbocCuXLPEPVCPVCloaiCEVV18den35kV">#REF!</definedName>
    <definedName name="gas">#REF!</definedName>
    <definedName name="gchi">#REF!</definedName>
    <definedName name="GCS">#REF!</definedName>
    <definedName name="gd">#REF!</definedName>
    <definedName name="gd.">#REF!</definedName>
    <definedName name="GD_1">#REF!</definedName>
    <definedName name="GD_2">#REF!</definedName>
    <definedName name="GDTD">#REF!</definedName>
    <definedName name="GTDTCTANG_HT_VL_KT">#REF!</definedName>
    <definedName name="h" localSheetId="2" hidden="1">{"'Sheet1'!$L$16"}</definedName>
    <definedName name="h" localSheetId="16" hidden="1">{"'Sheet1'!$L$16"}</definedName>
    <definedName name="h" localSheetId="3" hidden="1">{"'Sheet1'!$L$16"}</definedName>
    <definedName name="h" localSheetId="4" hidden="1">{"'Sheet1'!$L$16"}</definedName>
    <definedName name="h" localSheetId="5" hidden="1">{"'Sheet1'!$L$16"}</definedName>
    <definedName name="h" localSheetId="6" hidden="1">{"'Sheet1'!$L$16"}</definedName>
    <definedName name="h" localSheetId="11" hidden="1">{"'Sheet1'!$L$16"}</definedName>
    <definedName name="h" localSheetId="8" hidden="1">{"'Sheet1'!$L$16"}</definedName>
    <definedName name="h" localSheetId="9" hidden="1">{"'Sheet1'!$L$16"}</definedName>
    <definedName name="h" hidden="1">{"'Sheet1'!$L$16"}</definedName>
    <definedName name="hangmuc">#REF!</definedName>
    <definedName name="Hiep" localSheetId="11">{"Thuxm2.xls","Sheet1"}</definedName>
    <definedName name="Hiep" localSheetId="9">{"Thuxm2.xls","Sheet1"}</definedName>
    <definedName name="hjjkl" localSheetId="2" hidden="1">{"'Sheet1'!$L$16"}</definedName>
    <definedName name="hjjkl" localSheetId="3" hidden="1">{"'Sheet1'!$L$16"}</definedName>
    <definedName name="hjjkl" localSheetId="5" hidden="1">{"'Sheet1'!$L$16"}</definedName>
    <definedName name="hjjkl" localSheetId="6" hidden="1">{"'Sheet1'!$L$16"}</definedName>
    <definedName name="hjjkl" hidden="1">{"'Sheet1'!$L$16"}</definedName>
    <definedName name="Hopnoicap">#REF!</definedName>
    <definedName name="HTML_CodePage" hidden="1">950</definedName>
    <definedName name="HTML_Control" localSheetId="2" hidden="1">{"'Sheet1'!$L$16"}</definedName>
    <definedName name="HTML_Control" localSheetId="16" hidden="1">{"'Sheet1'!$L$16"}</definedName>
    <definedName name="HTML_Control" localSheetId="3" hidden="1">{"'Sheet1'!$L$16"}</definedName>
    <definedName name="HTML_Control" localSheetId="4" hidden="1">{"'Sheet1'!$L$16"}</definedName>
    <definedName name="HTML_Control" localSheetId="5" hidden="1">{"'Sheet1'!$L$16"}</definedName>
    <definedName name="HTML_Control" localSheetId="6" hidden="1">{"'Sheet1'!$L$16"}</definedName>
    <definedName name="HTML_Control" localSheetId="11" hidden="1">{"'Sheet1'!$L$16"}</definedName>
    <definedName name="HTML_Control" localSheetId="8" hidden="1">{"'Sheet1'!$L$16"}</definedName>
    <definedName name="HTML_Control" localSheetId="9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16" hidden="1">{"'Sheet1'!$L$16"}</definedName>
    <definedName name="huy" localSheetId="3" hidden="1">{"'Sheet1'!$L$16"}</definedName>
    <definedName name="huy" localSheetId="4" hidden="1">{"'Sheet1'!$L$16"}</definedName>
    <definedName name="huy" localSheetId="5" hidden="1">{"'Sheet1'!$L$16"}</definedName>
    <definedName name="huy" localSheetId="6" hidden="1">{"'Sheet1'!$L$16"}</definedName>
    <definedName name="huy" localSheetId="11" hidden="1">{"'Sheet1'!$L$16"}</definedName>
    <definedName name="huy" localSheetId="8" hidden="1">{"'Sheet1'!$L$16"}</definedName>
    <definedName name="huy" localSheetId="9" hidden="1">{"'Sheet1'!$L$16"}</definedName>
    <definedName name="huy" hidden="1">{"'Sheet1'!$L$16"}</definedName>
    <definedName name="iCount">3</definedName>
    <definedName name="IDLAB_COST">#REF!</definedName>
    <definedName name="IND_LAB">#REF!</definedName>
    <definedName name="INDMANP">#REF!</definedName>
    <definedName name="Inthu">#REF!</definedName>
    <definedName name="Ip">#REF!</definedName>
    <definedName name="j">#REF!</definedName>
    <definedName name="J.O">#REF!</definedName>
    <definedName name="J.O_GT">#REF!</definedName>
    <definedName name="JPYVND1">#REF!</definedName>
    <definedName name="k">#REF!</definedName>
    <definedName name="k..">#REF!</definedName>
    <definedName name="KA">#REF!</definedName>
    <definedName name="ka.">#REF!</definedName>
    <definedName name="kcong">#REF!</definedName>
    <definedName name="kdien">#REF!</definedName>
    <definedName name="KE_HOACH_VON_PHU_THU">#REF!</definedName>
    <definedName name="KenhDan">#REF!</definedName>
    <definedName name="KenhTuoi">#REF!</definedName>
    <definedName name="Kepcapcacloai">#REF!</definedName>
    <definedName name="Kgcot">#REF!</definedName>
    <definedName name="KgCTd4">#REF!</definedName>
    <definedName name="KgCTt4">#REF!</definedName>
    <definedName name="Kgdamt4">#REF!</definedName>
    <definedName name="Kgmong">#REF!</definedName>
    <definedName name="KgNXOLdk">#REF!</definedName>
    <definedName name="Kh">#REF!</definedName>
    <definedName name="Khanhdonnoitrunggiannoidieuchinh">#REF!</definedName>
    <definedName name="khbn20">#REF!</definedName>
    <definedName name="KhuyenmaiUPS">"AutoShape 264"</definedName>
    <definedName name="kkk">#REF!</definedName>
    <definedName name="kll">#REF!</definedName>
    <definedName name="KP">#REF!</definedName>
    <definedName name="kq">#REF!</definedName>
    <definedName name="KS_1">#REF!</definedName>
    <definedName name="KS_2">#REF!</definedName>
    <definedName name="KVC">#REF!</definedName>
    <definedName name="l_1">#REF!</definedName>
    <definedName name="L_2">#REF!</definedName>
    <definedName name="Lan" localSheetId="2">{"Thuxm2.xls","Sheet1"}</definedName>
    <definedName name="Lan" localSheetId="3">{"Thuxm2.xls","Sheet1"}</definedName>
    <definedName name="Lan" localSheetId="5">{"Thuxm2.xls","Sheet1"}</definedName>
    <definedName name="Lan" localSheetId="6">{"Thuxm2.xls","Sheet1"}</definedName>
    <definedName name="Lan" localSheetId="11">{"Thuxm2.xls","Sheet1"}</definedName>
    <definedName name="Lan" localSheetId="9">{"Thuxm2.xls","Sheet1"}</definedName>
    <definedName name="Lan">{"Thuxm2.xls","Sheet1"}</definedName>
    <definedName name="Land">#REF!</definedName>
    <definedName name="lanhto">#REF!</definedName>
    <definedName name="Lb">#REF!</definedName>
    <definedName name="LC6_total">#REF!</definedName>
    <definedName name="lh">#REF!</definedName>
    <definedName name="Lmk">#REF!</definedName>
    <definedName name="LN">#REF!</definedName>
    <definedName name="LOAI_DUONG">#REF!</definedName>
    <definedName name="long">#REF!</definedName>
    <definedName name="ltre">#REF!</definedName>
    <definedName name="luuthong">#REF!</definedName>
    <definedName name="lVC">#REF!</definedName>
    <definedName name="M_2">#REF!</definedName>
    <definedName name="M0.4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anc">#REF!</definedName>
    <definedName name="Ma3pnc">#REF!</definedName>
    <definedName name="Ma3pvl">#REF!</definedName>
    <definedName name="Maa3pnc">#REF!</definedName>
    <definedName name="MACTANG_BD">#REF!</definedName>
    <definedName name="MACTANG_HT_KT">#REF!</definedName>
    <definedName name="MACTANG_KT">#REF!</definedName>
    <definedName name="mahang_th">#REF!</definedName>
    <definedName name="MAJ_CON_EQP">#REF!</definedName>
    <definedName name="MATK_M">#REF!</definedName>
    <definedName name="MAY">#REF!</definedName>
    <definedName name="Mba1p">#REF!</definedName>
    <definedName name="Mbb3p">#REF!</definedName>
    <definedName name="mbm" localSheetId="2" hidden="1">{"'Sheet1'!$L$16"}</definedName>
    <definedName name="mbm" localSheetId="3" hidden="1">{"'Sheet1'!$L$16"}</definedName>
    <definedName name="mbm" localSheetId="5" hidden="1">{"'Sheet1'!$L$16"}</definedName>
    <definedName name="mbm" localSheetId="6" hidden="1">{"'Sheet1'!$L$16"}</definedName>
    <definedName name="mbm" hidden="1">{"'Sheet1'!$L$16"}</definedName>
    <definedName name="Mbn1p">#REF!</definedName>
    <definedName name="mc">#REF!</definedName>
    <definedName name="me">#REF!</definedName>
    <definedName name="Mè_A1">#REF!</definedName>
    <definedName name="MG_A">#REF!</definedName>
    <definedName name="mn">#REF!</definedName>
    <definedName name="MONG">#REF!</definedName>
    <definedName name="mongbang">#REF!</definedName>
    <definedName name="mongdon">#REF!</definedName>
    <definedName name="ms">#REF!</definedName>
    <definedName name="MTMAC12">#REF!</definedName>
    <definedName name="mtram">#REF!</definedName>
    <definedName name="myle">#REF!</definedName>
    <definedName name="n1pind">#REF!</definedName>
    <definedName name="n1ping">#REF!</definedName>
    <definedName name="n1pint">#REF!</definedName>
    <definedName name="Nam">#REF!</definedName>
    <definedName name="Name">#REF!</definedName>
    <definedName name="nc1p">#REF!</definedName>
    <definedName name="nc2.1I">#REF!</definedName>
    <definedName name="nc2.1II">#REF!</definedName>
    <definedName name="nc2.1III">#REF!</definedName>
    <definedName name="nc2.2I">#REF!</definedName>
    <definedName name="nc2.2II">#REF!</definedName>
    <definedName name="nc2.2III">#REF!</definedName>
    <definedName name="nc2.3I">#REF!</definedName>
    <definedName name="nc2.3II">#REF!</definedName>
    <definedName name="nc2.3III">#REF!</definedName>
    <definedName name="nc2.4I">#REF!</definedName>
    <definedName name="nc2.4II">#REF!</definedName>
    <definedName name="nc2.4III">#REF!</definedName>
    <definedName name="nc2.5I">#REF!</definedName>
    <definedName name="nc2.5II">#REF!</definedName>
    <definedName name="nc2.5IV">#REF!</definedName>
    <definedName name="nc2.6I">#REF!</definedName>
    <definedName name="nc2.6III">#REF!</definedName>
    <definedName name="nc2.6IV">#REF!</definedName>
    <definedName name="nc2.7I">#REF!</definedName>
    <definedName name="nc2.7III">#REF!</definedName>
    <definedName name="nc2.7IV">#REF!</definedName>
    <definedName name="nc2.8I">#REF!</definedName>
    <definedName name="nc2.8III">#REF!</definedName>
    <definedName name="nc2.8IV">#REF!</definedName>
    <definedName name="nc2.9I">#REF!</definedName>
    <definedName name="nc2.9III">#REF!</definedName>
    <definedName name="nc2.9IV">#REF!</definedName>
    <definedName name="nc2I">#REF!</definedName>
    <definedName name="nc2II">#REF!</definedName>
    <definedName name="nc2IV">#REF!</definedName>
    <definedName name="nc3.1I">#REF!</definedName>
    <definedName name="nc3.1II">#REF!</definedName>
    <definedName name="nc3.1IV">#REF!</definedName>
    <definedName name="nc3.2I">#REF!</definedName>
    <definedName name="nc3.2II">#REF!</definedName>
    <definedName name="nc3.2IV">#REF!</definedName>
    <definedName name="nc3.3I">#REF!</definedName>
    <definedName name="nc3.3II">#REF!</definedName>
    <definedName name="nc3.3IV">#REF!</definedName>
    <definedName name="nc3.4I">#REF!</definedName>
    <definedName name="nc3.4II">#REF!</definedName>
    <definedName name="nc3.4IV">#REF!</definedName>
    <definedName name="nc3.5I">#REF!</definedName>
    <definedName name="nc3.5II">#REF!</definedName>
    <definedName name="nc3.5IV">#REF!</definedName>
    <definedName name="nc3.6I">#REF!</definedName>
    <definedName name="nc3.6II">#REF!</definedName>
    <definedName name="nc3.6IV">#REF!</definedName>
    <definedName name="nc3.7I">#REF!</definedName>
    <definedName name="nc3.7II">#REF!</definedName>
    <definedName name="nc3.7IV">#REF!</definedName>
    <definedName name="nc3.8I">#REF!</definedName>
    <definedName name="nc3.8II">#REF!</definedName>
    <definedName name="nc3.8IV">#REF!</definedName>
    <definedName name="nc3.9I">#REF!</definedName>
    <definedName name="nc3.9II">#REF!</definedName>
    <definedName name="nc3.9IV">#REF!</definedName>
    <definedName name="nc3I">#REF!</definedName>
    <definedName name="nc3II">#REF!</definedName>
    <definedName name="nc3IV">#REF!</definedName>
    <definedName name="nc3p">#REF!</definedName>
    <definedName name="nc4.1I">#REF!</definedName>
    <definedName name="nc4.1III">#REF!</definedName>
    <definedName name="nc4.1IV">#REF!</definedName>
    <definedName name="nc4.2I">#REF!</definedName>
    <definedName name="nc4.2III">#REF!</definedName>
    <definedName name="nc4.2IV">#REF!</definedName>
    <definedName name="nc4.3I">#REF!</definedName>
    <definedName name="nc4.3III">#REF!</definedName>
    <definedName name="nc4.3IV">#REF!</definedName>
    <definedName name="nc4.4I">#REF!</definedName>
    <definedName name="nc4.4III">#REF!</definedName>
    <definedName name="nc4.4IV">#REF!</definedName>
    <definedName name="nc4.5I">#REF!</definedName>
    <definedName name="nc4.5III">#REF!</definedName>
    <definedName name="nc4.5IV">#REF!</definedName>
    <definedName name="nc4.6I">#REF!</definedName>
    <definedName name="nc4.6III">#REF!</definedName>
    <definedName name="nc4.6IV">#REF!</definedName>
    <definedName name="nc4.7I">#REF!</definedName>
    <definedName name="nc4.7III">#REF!</definedName>
    <definedName name="nc4.7IV">#REF!</definedName>
    <definedName name="nc4.8I">#REF!</definedName>
    <definedName name="nc4.8III">#REF!</definedName>
    <definedName name="nc4.8IV">#REF!</definedName>
    <definedName name="nc4.9I">#REF!</definedName>
    <definedName name="nc4.9III">#REF!</definedName>
    <definedName name="nc4.9IV">#REF!</definedName>
    <definedName name="nc4I">#REF!</definedName>
    <definedName name="nc4II">#REF!</definedName>
    <definedName name="nc4III">#REF!</definedName>
    <definedName name="nc5I">#REF!</definedName>
    <definedName name="nc5II">#REF!</definedName>
    <definedName name="nc5III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day35">#REF!</definedName>
    <definedName name="ncday50">#REF!</definedName>
    <definedName name="ncday70">#REF!</definedName>
    <definedName name="NCVC100">#REF!</definedName>
    <definedName name="NCVC200">#REF!</definedName>
    <definedName name="NCVC250">#REF!</definedName>
    <definedName name="NET">#REF!</definedName>
    <definedName name="NET_1">#REF!</definedName>
    <definedName name="NET_ANA">#REF!</definedName>
    <definedName name="NET_ANA_2">#REF!</definedName>
    <definedName name="NewPOS">#REF!</definedName>
    <definedName name="Ng">#REF!</definedName>
    <definedName name="ngan" localSheetId="2">{"Thuxm2.xls","Sheet1"}</definedName>
    <definedName name="ngan" localSheetId="3">{"Thuxm2.xls","Sheet1"}</definedName>
    <definedName name="ngan" localSheetId="5">{"Thuxm2.xls","Sheet1"}</definedName>
    <definedName name="ngan" localSheetId="6">{"Thuxm2.xls","Sheet1"}</definedName>
    <definedName name="ngan">{"Thuxm2.xls","Sheet1"}</definedName>
    <definedName name="ngau">#REF!</definedName>
    <definedName name="Ngay">#REF!</definedName>
    <definedName name="NH">#REF!</definedName>
    <definedName name="Nha">#REF!</definedName>
    <definedName name="nhom">#REF!</definedName>
    <definedName name="nhua">#REF!</definedName>
    <definedName name="Nî_TK">#REF!</definedName>
    <definedName name="nig">#REF!</definedName>
    <definedName name="nig3p">#REF!</definedName>
    <definedName name="nigvl1p">#REF!</definedName>
    <definedName name="nin14nc3p">#REF!</definedName>
    <definedName name="nin14vl3p">#REF!</definedName>
    <definedName name="nin190nc3p">#REF!</definedName>
    <definedName name="nin190vl3p">#REF!</definedName>
    <definedName name="nin2903p">#REF!</definedName>
    <definedName name="nin290nc3p">#REF!</definedName>
    <definedName name="nin3p">#REF!</definedName>
    <definedName name="nind">#REF!</definedName>
    <definedName name="nind1p">#REF!</definedName>
    <definedName name="nindnc1p">#REF!</definedName>
    <definedName name="nindnc3p">#REF!</definedName>
    <definedName name="nindvl1p">#REF!</definedName>
    <definedName name="nindvl3p">#REF!</definedName>
    <definedName name="ning1p">#REF!</definedName>
    <definedName name="ningvl1p">#REF!</definedName>
    <definedName name="nint1p">#REF!</definedName>
    <definedName name="nintnc1p">#REF!</definedName>
    <definedName name="nintvl1p">#REF!</definedName>
    <definedName name="ninvl3p">#REF!</definedName>
    <definedName name="nl1p">#REF!</definedName>
    <definedName name="nl3p">#REF!</definedName>
    <definedName name="nlnc3p">#REF!</definedName>
    <definedName name="NLTK1p">#REF!</definedName>
    <definedName name="nlvl3p">#REF!</definedName>
    <definedName name="nn1p">#REF!</definedName>
    <definedName name="nn3p">#REF!</definedName>
    <definedName name="nnn" localSheetId="2" hidden="1">{"'Sheet1'!$L$16"}</definedName>
    <definedName name="nnn" localSheetId="3" hidden="1">{"'Sheet1'!$L$16"}</definedName>
    <definedName name="nnn" localSheetId="5" hidden="1">{"'Sheet1'!$L$16"}</definedName>
    <definedName name="nnn" localSheetId="6" hidden="1">{"'Sheet1'!$L$16"}</definedName>
    <definedName name="nnn" hidden="1">{"'Sheet1'!$L$16"}</definedName>
    <definedName name="nnnc3p">#REF!</definedName>
    <definedName name="nnvl3p">#REF!</definedName>
    <definedName name="Np">#REF!</definedName>
    <definedName name="NR">#REF!</definedName>
    <definedName name="o">#REF!</definedName>
    <definedName name="o_n_phÝ_1__thu_nhËp_th_ng">#REF!</definedName>
    <definedName name="Ongbaovecap">#REF!</definedName>
    <definedName name="Ongnoiday">#REF!</definedName>
    <definedName name="Ongnoidaybulongtachongrungtabu">#REF!</definedName>
    <definedName name="ophom">#REF!</definedName>
    <definedName name="oxy">#REF!</definedName>
    <definedName name="p1_">#REF!</definedName>
    <definedName name="p2_">#REF!</definedName>
    <definedName name="PA1_1">#REF!</definedName>
    <definedName name="panen">#REF!</definedName>
    <definedName name="PChe">#REF!</definedName>
    <definedName name="pgia">#REF!</definedName>
    <definedName name="Pheuhopgang">#REF!</definedName>
    <definedName name="phtuyen">#REF!</definedName>
    <definedName name="phu_luc_vua">#REF!</definedName>
    <definedName name="Phukienduongday">#REF!</definedName>
    <definedName name="PK">#REF!</definedName>
    <definedName name="Position">#REF!</definedName>
    <definedName name="PR">#REF!</definedName>
    <definedName name="PRICE">#REF!</definedName>
    <definedName name="PRICE1">#REF!</definedName>
    <definedName name="Prin1">#REF!</definedName>
    <definedName name="Prin10">#REF!</definedName>
    <definedName name="Prin11">#REF!</definedName>
    <definedName name="Prin12">#REF!</definedName>
    <definedName name="Prin13">#REF!</definedName>
    <definedName name="Prin14">#REF!</definedName>
    <definedName name="Prin15">#REF!</definedName>
    <definedName name="Prin16">#REF!</definedName>
    <definedName name="Prin17">#REF!</definedName>
    <definedName name="Prin18">#REF!</definedName>
    <definedName name="Prin19">#REF!</definedName>
    <definedName name="Prin2">#REF!</definedName>
    <definedName name="Prin20">#REF!</definedName>
    <definedName name="Prin21">#REF!</definedName>
    <definedName name="Prin3">#REF!</definedName>
    <definedName name="Prin4">#REF!</definedName>
    <definedName name="Prin5">#REF!</definedName>
    <definedName name="Prin6">#REF!</definedName>
    <definedName name="Prin7">#REF!</definedName>
    <definedName name="Prin8">#REF!</definedName>
    <definedName name="Prin9">#REF!</definedName>
    <definedName name="_xlnm.Print_Area" localSheetId="2">'01-Bia'!$A$1:$I$49</definedName>
    <definedName name="_xlnm.Print_Area" localSheetId="16">BL!$A$1:$M$110</definedName>
    <definedName name="_xlnm.Print_Area" localSheetId="12">'BS (2)'!$A$1:$N$136</definedName>
    <definedName name="_xlnm.Print_Area" localSheetId="14">BTDC!$B$1:$K$32</definedName>
    <definedName name="_xlnm.Print_Area" localSheetId="5">'LCTT&lt;GT&gt; '!$A$1:$J$58</definedName>
    <definedName name="_xlnm.Print_Area" localSheetId="6">'LCTT&lt;TT&gt;'!$A$1:$H$53</definedName>
    <definedName name="_xlnm.Print_Area" localSheetId="7">'Note 1_7'!$A$1:$J$248</definedName>
    <definedName name="_xlnm.Print_Area" localSheetId="10">'Note 22_NV'!$A$1:$L$27</definedName>
    <definedName name="_xlnm.Print_Area" localSheetId="11">'Note 23_het '!$A$1:$J$209</definedName>
    <definedName name="_xlnm.Print_Area" localSheetId="8">'Note 8_TSCD'!$A$1:$G$30</definedName>
    <definedName name="_xlnm.Print_Area" localSheetId="9">'Note 9_21'!$A$1:$J$195</definedName>
    <definedName name="_xlnm.Print_Area" localSheetId="13">'PI (2)'!$A$1:$O$43</definedName>
    <definedName name="_xlnm.Print_Area">#REF!</definedName>
    <definedName name="PRINT_AREA_MI">#REF!</definedName>
    <definedName name="_xlnm.Print_Titles" localSheetId="2">'01-Bia'!$1:$3</definedName>
    <definedName name="_xlnm.Print_Titles" localSheetId="16">BL!$1:$6</definedName>
    <definedName name="_xlnm.Print_Titles" localSheetId="12">'BS (2)'!$1:$6</definedName>
    <definedName name="_xlnm.Print_Titles" localSheetId="14">BTDC!$6:$20</definedName>
    <definedName name="_xlnm.Print_Titles" localSheetId="7">'Note 1_7'!$1:$4</definedName>
    <definedName name="_xlnm.Print_Titles" localSheetId="11">'Note 23_het '!$1:$3</definedName>
    <definedName name="_xlnm.Print_Titles" localSheetId="8">'Note 8_TSCD'!$1:$3</definedName>
    <definedName name="_xlnm.Print_Titles" localSheetId="9">'Note 9_21'!$1:$3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rotex">#REF!</definedName>
    <definedName name="Province">#REF!</definedName>
    <definedName name="psco">#REF!</definedName>
    <definedName name="pscotn">#REF!</definedName>
    <definedName name="pscots">#REF!</definedName>
    <definedName name="psno">#REF!</definedName>
    <definedName name="psnotn">#REF!</definedName>
    <definedName name="psnots">#REF!</definedName>
    <definedName name="PST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PY_Marketable_Sec">#REF!</definedName>
    <definedName name="PY2_Administration">#REF!</definedName>
    <definedName name="PY2_Cost_of_Sales">#REF!</definedName>
    <definedName name="PY2_Depreciation">#REF!</definedName>
    <definedName name="PY2_Gross_Profit">#REF!</definedName>
    <definedName name="PY2_Inc_Bef_Tax">#REF!</definedName>
    <definedName name="PY2_Interest_Expense">#REF!</definedName>
    <definedName name="PY2_Marketable_Sec">#REF!</definedName>
    <definedName name="PY2_NET_PROFIT">#REF!</definedName>
    <definedName name="PY2_Net_Revenue">#REF!</definedName>
    <definedName name="PY2_Operating_Inc">#REF!</definedName>
    <definedName name="PY2_Operating_Income">#REF!</definedName>
    <definedName name="PY2_Other_Exp.">#REF!</definedName>
    <definedName name="PY2_Selling">#REF!</definedName>
    <definedName name="PY2_Tangible_Net_Worth">#REF!</definedName>
    <definedName name="PY2_Taxes">#REF!</definedName>
    <definedName name="PY2_Working_Capital">#REF!</definedName>
    <definedName name="QDD">#REF!</definedName>
    <definedName name="qh">#REF!</definedName>
    <definedName name="ql">#REF!</definedName>
    <definedName name="qp">#REF!</definedName>
    <definedName name="qtdm">#REF!</definedName>
    <definedName name="Quanly">#REF!</definedName>
    <definedName name="Quantities">#REF!</definedName>
    <definedName name="qx">#REF!</definedName>
    <definedName name="qy">#REF!</definedName>
    <definedName name="r_">#REF!</definedName>
    <definedName name="ra11p">#REF!</definedName>
    <definedName name="ra13p">#REF!</definedName>
    <definedName name="Ranhxay" localSheetId="2" hidden="1">{"'Sheet1'!$L$16"}</definedName>
    <definedName name="Ranhxay" localSheetId="3" hidden="1">{"'Sheet1'!$L$16"}</definedName>
    <definedName name="Ranhxay" localSheetId="5" hidden="1">{"'Sheet1'!$L$16"}</definedName>
    <definedName name="Ranhxay" localSheetId="6" hidden="1">{"'Sheet1'!$L$16"}</definedName>
    <definedName name="Ranhxay" localSheetId="11" hidden="1">{"'Sheet1'!$L$16"}</definedName>
    <definedName name="Ranhxay" localSheetId="9" hidden="1">{"'Sheet1'!$L$16"}</definedName>
    <definedName name="Ranhxay" hidden="1">{"'Sheet1'!$L$16"}</definedName>
    <definedName name="RECOUT">#N/A</definedName>
    <definedName name="Region">#REF!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iver">#REF!</definedName>
    <definedName name="River_Code">#REF!</definedName>
    <definedName name="Road_Code">#REF!</definedName>
    <definedName name="Road_Name">#REF!</definedName>
    <definedName name="RoadNo_373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">#REF!</definedName>
    <definedName name="S_2">#REF!</definedName>
    <definedName name="san">#REF!</definedName>
    <definedName name="Sau">#REF!</definedName>
    <definedName name="SCH">#REF!</definedName>
    <definedName name="SCT">#REF!</definedName>
    <definedName name="SDMONG">#REF!</definedName>
    <definedName name="Sè_tiÒn">#REF!</definedName>
    <definedName name="Sensation">#REF!</definedName>
    <definedName name="Sheet1">#REF!</definedName>
    <definedName name="SheetName">"[Bao_cao_cua_NVTK_tai_NPP_bieu_mau_moi_4___Mau_moi.xls]~         "</definedName>
    <definedName name="sho">#REF!</definedName>
    <definedName name="SIZE">#REF!</definedName>
    <definedName name="SKUcoverag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lk">#REF!</definedName>
    <definedName name="sll">#REF!</definedName>
    <definedName name="SMBA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othutu">#REF!</definedName>
    <definedName name="SPAN">#REF!</definedName>
    <definedName name="SPAN_No">#REF!</definedName>
    <definedName name="SPEC">#REF!</definedName>
    <definedName name="SPECSUMMARY">#REF!</definedName>
    <definedName name="SPSCO">#REF!</definedName>
    <definedName name="SPSNO">#REF!</definedName>
    <definedName name="start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BCPC1">#REF!</definedName>
    <definedName name="STBCPC2">#REF!</definedName>
    <definedName name="STBCPT1">#REF!</definedName>
    <definedName name="STBCPT2">#REF!</definedName>
    <definedName name="STD">#REF!</definedName>
    <definedName name="std.">#REF!</definedName>
    <definedName name="Stt">#REF!</definedName>
    <definedName name="SU">#REF!</definedName>
    <definedName name="SUMITOMO">#REF!</definedName>
    <definedName name="SUMITOMO_GT">#REF!</definedName>
    <definedName name="SUMMARY">#REF!</definedName>
    <definedName name="T.nhËp">#REF!</definedName>
    <definedName name="t101p">#REF!</definedName>
    <definedName name="t103p">#REF!</definedName>
    <definedName name="t10nc1p">#REF!</definedName>
    <definedName name="t10vl1p">#REF!</definedName>
    <definedName name="t121p">#REF!</definedName>
    <definedName name="t123p">#REF!</definedName>
    <definedName name="t141p">#REF!</definedName>
    <definedName name="t143p">#REF!</definedName>
    <definedName name="t14nc3p">#REF!</definedName>
    <definedName name="t14vl3p">#REF!</definedName>
    <definedName name="tadao">#REF!</definedName>
    <definedName name="Tai_trong">#REF!</definedName>
    <definedName name="taluydac2">#REF!</definedName>
    <definedName name="taluydc1">#REF!</definedName>
    <definedName name="taluydc2">#REF!</definedName>
    <definedName name="taluydc3">#REF!</definedName>
    <definedName name="taluydc4">#REF!</definedName>
    <definedName name="Tam">#REF!</definedName>
    <definedName name="TamBom">#REF!</definedName>
    <definedName name="TAMTINH">#REF!</definedName>
    <definedName name="TaxTV">10%</definedName>
    <definedName name="TaxXL">5%</definedName>
    <definedName name="TBA">#REF!</definedName>
    <definedName name="tbckco">#REF!</definedName>
    <definedName name="tbckno">#REF!</definedName>
    <definedName name="tbdkco">#REF!</definedName>
    <definedName name="tbdkno">#REF!</definedName>
    <definedName name="TBSGP">#REF!</definedName>
    <definedName name="tbtn">#REF!</definedName>
    <definedName name="tbtram">#REF!</definedName>
    <definedName name="tbts">#REF!</definedName>
    <definedName name="tc">#REF!</definedName>
    <definedName name="TC_NHANH1">#REF!</definedName>
    <definedName name="td1p">#REF!</definedName>
    <definedName name="td3p">#REF!</definedName>
    <definedName name="tdia">#REF!</definedName>
    <definedName name="tdnc1p">#REF!</definedName>
    <definedName name="tdo">#REF!</definedName>
    <definedName name="tdt">#REF!</definedName>
    <definedName name="tdtr2cnc">#REF!</definedName>
    <definedName name="tdtr2cvl">#REF!</definedName>
    <definedName name="tdvl1p">#REF!</definedName>
    <definedName name="temp">#REF!</definedName>
    <definedName name="Temp_Br">#REF!</definedName>
    <definedName name="TEMPBR">#REF!</definedName>
    <definedName name="tenck">#REF!</definedName>
    <definedName name="Tengoi">#REF!</definedName>
    <definedName name="tenvung">#REF!</definedName>
    <definedName name="TGLS">#REF!</definedName>
    <definedName name="TH">#REF!</definedName>
    <definedName name="TH.tinh">#REF!</definedName>
    <definedName name="TH_VKHNN">#REF!</definedName>
    <definedName name="tha" localSheetId="2" hidden="1">{"'Sheet1'!$L$16"}</definedName>
    <definedName name="tha" localSheetId="3" hidden="1">{"'Sheet1'!$L$16"}</definedName>
    <definedName name="tha" localSheetId="5" hidden="1">{"'Sheet1'!$L$16"}</definedName>
    <definedName name="tha" localSheetId="6" hidden="1">{"'Sheet1'!$L$16"}</definedName>
    <definedName name="tha" localSheetId="11" hidden="1">{"'Sheet1'!$L$16"}</definedName>
    <definedName name="tha" localSheetId="9" hidden="1">{"'Sheet1'!$L$16"}</definedName>
    <definedName name="tha" hidden="1">{"'Sheet1'!$L$16"}</definedName>
    <definedName name="thang">#REF!</definedName>
    <definedName name="Thang_Long">#REF!</definedName>
    <definedName name="Thang_Long_GT">#REF!</definedName>
    <definedName name="thang16">#REF!</definedName>
    <definedName name="thang4">#REF!</definedName>
    <definedName name="thangxo">#REF!</definedName>
    <definedName name="thangxo16">#REF!</definedName>
    <definedName name="thangxo4">#REF!</definedName>
    <definedName name="thanh">#REF!</definedName>
    <definedName name="thanhtien">#REF!</definedName>
    <definedName name="ThaoCauCu">#REF!</definedName>
    <definedName name="Thautinh">#REF!</definedName>
    <definedName name="Þcot">#REF!</definedName>
    <definedName name="ÞCTd4">#REF!</definedName>
    <definedName name="ÞCTt4">#REF!</definedName>
    <definedName name="Þdamd4">#REF!</definedName>
    <definedName name="Þdamt4">#REF!</definedName>
    <definedName name="THDS">#REF!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">#REF!</definedName>
    <definedName name="thepban">#REF!</definedName>
    <definedName name="thepck">#REF!</definedName>
    <definedName name="ThepDinh">#REF!</definedName>
    <definedName name="thepgoc25_60">#REF!</definedName>
    <definedName name="thepgoc63_75">#REF!</definedName>
    <definedName name="thepgoc80_100">#REF!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GT" localSheetId="2" hidden="1">{"'Sheet1'!$L$16"}</definedName>
    <definedName name="THGT" localSheetId="3" hidden="1">{"'Sheet1'!$L$16"}</definedName>
    <definedName name="THGT" localSheetId="5" hidden="1">{"'Sheet1'!$L$16"}</definedName>
    <definedName name="THGT" localSheetId="6" hidden="1">{"'Sheet1'!$L$16"}</definedName>
    <definedName name="THGT" hidden="1">{"'Sheet1'!$L$16"}</definedName>
    <definedName name="thht">#REF!</definedName>
    <definedName name="THI">#REF!</definedName>
    <definedName name="thkp3">#REF!</definedName>
    <definedName name="Þmong">#REF!</definedName>
    <definedName name="ÞNXoldk">#REF!</definedName>
    <definedName name="Thop">#REF!</definedName>
    <definedName name="THop2">#REF!</definedName>
    <definedName name="thopkd">#REF!</definedName>
    <definedName name="Þsan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oanBo">#REF!</definedName>
    <definedName name="THtoanbo2">#REF!</definedName>
    <definedName name="thtt">#REF!</definedName>
    <definedName name="TI">#REF!</definedName>
    <definedName name="Tien">#REF!</definedName>
    <definedName name="TIENLUONG">#REF!</definedName>
    <definedName name="Tim_cong">#REF!</definedName>
    <definedName name="tim_xuat_hien">#REF!</definedName>
    <definedName name="TIT">#REF!</definedName>
    <definedName name="TITAN">#REF!</definedName>
    <definedName name="TK">#REF!</definedName>
    <definedName name="tkct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luong">#REF!</definedName>
    <definedName name="TM">#REF!</definedName>
    <definedName name="TN_b_qu_n">#REF!</definedName>
    <definedName name="Toanbo">#REF!</definedName>
    <definedName name="ton">#REF!</definedName>
    <definedName name="Tong">#REF!</definedName>
    <definedName name="Tong_co">#REF!</definedName>
    <definedName name="Tong_no">#REF!</definedName>
    <definedName name="tongbt">#REF!</definedName>
    <definedName name="tongcong">#REF!</definedName>
    <definedName name="tongdientich">#REF!</definedName>
    <definedName name="tonghop_t5">#REF!</definedName>
    <definedName name="TonghopHtxH">#REF!</definedName>
    <definedName name="TonghopHtxT">#REF!</definedName>
    <definedName name="tongthep">#REF!</definedName>
    <definedName name="tongthetich">#REF!</definedName>
    <definedName name="TOP">#REF!</definedName>
    <definedName name="TPLRP">#REF!</definedName>
    <definedName name="Tra_DM_su_dung">#REF!</definedName>
    <definedName name="Tra_don_gia_KS">#REF!</definedName>
    <definedName name="Tra_DTCT">#REF!</definedName>
    <definedName name="Tra_gtxl_cong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A_VL">#REF!</definedName>
    <definedName name="TRADE2">#REF!</definedName>
    <definedName name="TRAM">#REF!</definedName>
    <definedName name="TRAvH">#REF!</definedName>
    <definedName name="TRAVL">#REF!</definedName>
    <definedName name="TRISO">#REF!</definedName>
    <definedName name="Trô_P1">#REF!</definedName>
    <definedName name="Trô_P10">#REF!</definedName>
    <definedName name="Trô_P11">#REF!</definedName>
    <definedName name="Trô_P2">#REF!</definedName>
    <definedName name="Trô_P3">#REF!</definedName>
    <definedName name="Trô_P4">#REF!</definedName>
    <definedName name="Trô_P5">#REF!</definedName>
    <definedName name="Trô_P6">#REF!</definedName>
    <definedName name="Trô_P7">#REF!</definedName>
    <definedName name="Trô_P8">#REF!</definedName>
    <definedName name="Trô_P9">#REF!</definedName>
    <definedName name="trt">#REF!</definedName>
    <definedName name="ts">#REF!</definedName>
    <definedName name="tsI">#REF!</definedName>
    <definedName name="TT">#REF!</definedName>
    <definedName name="TT_1P">#REF!</definedName>
    <definedName name="TT_3p">#REF!</definedName>
    <definedName name="ttam">#REF!</definedName>
    <definedName name="ttao">#REF!</definedName>
    <definedName name="ttbt">#REF!</definedName>
    <definedName name="TTDZ">#REF!</definedName>
    <definedName name="TTDZ35">#REF!</definedName>
    <definedName name="tthi">#REF!</definedName>
    <definedName name="ttronmk">#REF!</definedName>
    <definedName name="tttt">#REF!</definedName>
    <definedName name="TTVAn5">#REF!</definedName>
    <definedName name="tuong">#REF!</definedName>
    <definedName name="tuong16">#REF!</definedName>
    <definedName name="tuong4">#REF!</definedName>
    <definedName name="TuVan">#REF!</definedName>
    <definedName name="TV">#REF!</definedName>
    <definedName name="tv75nc">#REF!</definedName>
    <definedName name="tv75vl">#REF!</definedName>
    <definedName name="Twister">#REF!</definedName>
    <definedName name="ty_le">#REF!</definedName>
    <definedName name="ty_le_BTN">#REF!</definedName>
    <definedName name="Ty_le1">#REF!</definedName>
    <definedName name="Type_1">#REF!</definedName>
    <definedName name="Type_2">#REF!</definedName>
    <definedName name="u">#REF!</definedName>
    <definedName name="U_tien">#REF!</definedName>
    <definedName name="ut">#REF!</definedName>
    <definedName name="UT_1">#REF!</definedName>
    <definedName name="UT1_373">#REF!</definedName>
    <definedName name="V.1">#REF!</definedName>
    <definedName name="V.10">#REF!</definedName>
    <definedName name="V.11">#REF!</definedName>
    <definedName name="V.12">#REF!</definedName>
    <definedName name="V.13">#REF!</definedName>
    <definedName name="V.14">#REF!</definedName>
    <definedName name="V.15">#REF!</definedName>
    <definedName name="V.16">#REF!</definedName>
    <definedName name="V.17">#REF!</definedName>
    <definedName name="V.18">#REF!</definedName>
    <definedName name="V.2">#REF!</definedName>
    <definedName name="V.3">#REF!</definedName>
    <definedName name="V.4">#REF!</definedName>
    <definedName name="V.5">#REF!</definedName>
    <definedName name="V.6">#REF!</definedName>
    <definedName name="V.7">#REF!</definedName>
    <definedName name="V.8">#REF!</definedName>
    <definedName name="V.9">#REF!</definedName>
    <definedName name="VAÄT_LIEÄU">"nhandongia"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chuyen">#REF!</definedName>
    <definedName name="VanChuyenDam">#REF!</definedName>
    <definedName name="vao">#REF!</definedName>
    <definedName name="VARIINST">#REF!</definedName>
    <definedName name="VARIPURC">#REF!</definedName>
    <definedName name="VAT">#REF!</definedName>
    <definedName name="vat_lieu_KVIII">#REF!</definedName>
    <definedName name="vatlieu">#REF!</definedName>
    <definedName name="Vattu">#REF!</definedName>
    <definedName name="vbtchongnuocm300">#REF!</definedName>
    <definedName name="vbtm150">#REF!</definedName>
    <definedName name="vbtm300">#REF!</definedName>
    <definedName name="vbtm400">#REF!</definedName>
    <definedName name="Vc">#REF!</definedName>
    <definedName name="VCC">#REF!</definedName>
    <definedName name="vccatv">#REF!</definedName>
    <definedName name="vccot35">#REF!</definedName>
    <definedName name="vccott">#REF!</definedName>
    <definedName name="vccottt">#REF!</definedName>
    <definedName name="VCD">#REF!</definedName>
    <definedName name="vcdatc2">#REF!</definedName>
    <definedName name="vcdatc3">#REF!</definedName>
    <definedName name="vcdatd">#REF!</definedName>
    <definedName name="vcday">#REF!</definedName>
    <definedName name="vcdctc">#REF!</definedName>
    <definedName name="vcddx">#REF!</definedName>
    <definedName name="vcg">#REF!</definedName>
    <definedName name="vcgo">#REF!</definedName>
    <definedName name="VCHT">#REF!</definedName>
    <definedName name="vcn">#REF!</definedName>
    <definedName name="VCP">#REF!</definedName>
    <definedName name="vcpk">#REF!</definedName>
    <definedName name="vcsu">#REF!</definedName>
    <definedName name="vctb">#REF!</definedName>
    <definedName name="vctmong">#REF!</definedName>
    <definedName name="VCTT">#REF!</definedName>
    <definedName name="vd3p">#REF!</definedName>
    <definedName name="vidu">#REF!</definedName>
    <definedName name="vkcauthang">#REF!</definedName>
    <definedName name="vksan">#REF!</definedName>
    <definedName name="vl">#REF!</definedName>
    <definedName name="vl1p">#REF!</definedName>
    <definedName name="vl3p">#REF!</definedName>
    <definedName name="VLBS">#N/A</definedName>
    <definedName name="Vlcap0.7">#REF!</definedName>
    <definedName name="VLcap1">#REF!</definedName>
    <definedName name="vldn400">#REF!</definedName>
    <definedName name="vldn600">#REF!</definedName>
    <definedName name="VLIEU">#REF!</definedName>
    <definedName name="vltram">#REF!</definedName>
    <definedName name="VLxaydung">#REF!</definedName>
    <definedName name="Von.KL">#REF!</definedName>
    <definedName name="vr3p">#REF!</definedName>
    <definedName name="Vs">#REF!</definedName>
    <definedName name="VT">#REF!</definedName>
    <definedName name="Vu">#REF!</definedName>
    <definedName name="Vua">#REF!</definedName>
    <definedName name="VuaBT">#REF!</definedName>
    <definedName name="vuatrat">#REF!</definedName>
    <definedName name="vung">#REF!</definedName>
    <definedName name="vungdcd">#REF!</definedName>
    <definedName name="vungdcl">#REF!</definedName>
    <definedName name="vungnhapk">#REF!</definedName>
    <definedName name="vungnhapl">#REF!</definedName>
    <definedName name="vungxuatk">#REF!</definedName>
    <definedName name="vungxuatl">#REF!</definedName>
    <definedName name="vxuan">#REF!</definedName>
    <definedName name="W">#REF!</definedName>
    <definedName name="wb">#REF!</definedName>
    <definedName name="wrn.chi._.tiÆt." localSheetId="2" hidden="1">{#N/A,#N/A,FALSE,"Chi tiÆt"}</definedName>
    <definedName name="wrn.chi._.tiÆt." localSheetId="16" hidden="1">{#N/A,#N/A,FALSE,"Chi tiÆt"}</definedName>
    <definedName name="wrn.chi._.tiÆt." localSheetId="3" hidden="1">{#N/A,#N/A,FALSE,"Chi tiÆt"}</definedName>
    <definedName name="wrn.chi._.tiÆt." localSheetId="4" hidden="1">{#N/A,#N/A,FALSE,"Chi tiÆt"}</definedName>
    <definedName name="wrn.chi._.tiÆt." localSheetId="5" hidden="1">{#N/A,#N/A,FALSE,"Chi tiÆt"}</definedName>
    <definedName name="wrn.chi._.tiÆt." localSheetId="6" hidden="1">{#N/A,#N/A,FALSE,"Chi tiÆt"}</definedName>
    <definedName name="wrn.chi._.tiÆt." localSheetId="11" hidden="1">{#N/A,#N/A,FALSE,"Chi tiÆt"}</definedName>
    <definedName name="wrn.chi._.tiÆt." localSheetId="8" hidden="1">{#N/A,#N/A,FALSE,"Chi tiÆt"}</definedName>
    <definedName name="wrn.chi._.tiÆt." localSheetId="9" hidden="1">{#N/A,#N/A,FALSE,"Chi tiÆt"}</definedName>
    <definedName name="wrn.chi._.tiÆt." hidden="1">{#N/A,#N/A,FALSE,"Chi tiÆt"}</definedName>
    <definedName name="wup">#REF!</definedName>
    <definedName name="X">#REF!</definedName>
    <definedName name="x_list">#REF!</definedName>
    <definedName name="x1_">#REF!</definedName>
    <definedName name="x1pind">#REF!</definedName>
    <definedName name="x1ping">#REF!</definedName>
    <definedName name="x1pint">#REF!</definedName>
    <definedName name="x2_">#REF!</definedName>
    <definedName name="xaylap">#REF!</definedName>
    <definedName name="XCCT">0.5</definedName>
    <definedName name="xcp">#REF!</definedName>
    <definedName name="xd0.6">#REF!</definedName>
    <definedName name="xd1.3">#REF!</definedName>
    <definedName name="xd1.5">#REF!</definedName>
    <definedName name="xdd">#REF!</definedName>
    <definedName name="XDDHT">#REF!</definedName>
    <definedName name="ZXzX" localSheetId="2" hidden="1">{"'Sheet1'!$L$16"}</definedName>
    <definedName name="ZXzX" localSheetId="3" hidden="1">{"'Sheet1'!$L$16"}</definedName>
    <definedName name="ZXzX" localSheetId="5" hidden="1">{"'Sheet1'!$L$16"}</definedName>
    <definedName name="ZXzX" localSheetId="6" hidden="1">{"'Sheet1'!$L$16"}</definedName>
    <definedName name="ZXzX" localSheetId="11" hidden="1">{"'Sheet1'!$L$16"}</definedName>
    <definedName name="ZXzX" localSheetId="9" hidden="1">{"'Sheet1'!$L$16"}</definedName>
    <definedName name="ZXzX" hidden="1">{"'Sheet1'!$L$16"}</definedName>
  </definedNames>
  <calcPr calcId="114210" fullCalcOnLoad="1" fullPrecision="0"/>
</workbook>
</file>

<file path=xl/calcChain.xml><?xml version="1.0" encoding="utf-8"?>
<calcChain xmlns="http://schemas.openxmlformats.org/spreadsheetml/2006/main">
  <c r="H91" i="30"/>
  <c r="H97"/>
  <c r="H83"/>
  <c r="H76"/>
  <c r="H77"/>
  <c r="H63"/>
  <c r="H64"/>
  <c r="H62"/>
  <c r="H73"/>
  <c r="H65"/>
  <c r="H68"/>
  <c r="H67"/>
  <c r="H66"/>
  <c r="H174" i="29"/>
  <c r="H173"/>
  <c r="H141"/>
  <c r="H140"/>
  <c r="H138"/>
  <c r="H116"/>
  <c r="H115"/>
  <c r="H135"/>
  <c r="H130"/>
  <c r="J130"/>
  <c r="H102"/>
  <c r="H105"/>
  <c r="E22" i="24"/>
  <c r="D17"/>
  <c r="E17"/>
  <c r="F17"/>
  <c r="C17"/>
  <c r="G17"/>
  <c r="G8"/>
  <c r="H228" i="11"/>
  <c r="H225"/>
  <c r="H224"/>
  <c r="H178"/>
  <c r="H175"/>
  <c r="L25" i="27"/>
  <c r="L24"/>
  <c r="L23"/>
  <c r="L22"/>
  <c r="L19"/>
  <c r="L21"/>
  <c r="I27"/>
  <c r="H88" i="30"/>
  <c r="H201"/>
  <c r="H200"/>
  <c r="H198"/>
  <c r="H197"/>
  <c r="H193"/>
  <c r="H192"/>
  <c r="H191"/>
  <c r="H187"/>
  <c r="H184"/>
  <c r="H80"/>
  <c r="J112" i="29"/>
  <c r="C15" i="24"/>
  <c r="C23"/>
  <c r="C18"/>
  <c r="D15"/>
  <c r="D23"/>
  <c r="D18"/>
  <c r="E15"/>
  <c r="E23"/>
  <c r="E18"/>
  <c r="F15"/>
  <c r="F23"/>
  <c r="F18"/>
  <c r="G19"/>
  <c r="G22"/>
  <c r="J37" i="30"/>
  <c r="J9"/>
  <c r="J172" i="29"/>
  <c r="J176"/>
  <c r="J180"/>
  <c r="J178"/>
  <c r="M30" i="14"/>
  <c r="L30"/>
  <c r="H178" i="29"/>
  <c r="H172"/>
  <c r="H176"/>
  <c r="H171"/>
  <c r="H182"/>
  <c r="H112"/>
  <c r="J21"/>
  <c r="J27"/>
  <c r="J29"/>
  <c r="H21"/>
  <c r="G25" i="24"/>
  <c r="G14"/>
  <c r="G9"/>
  <c r="G15"/>
  <c r="G10"/>
  <c r="G11"/>
  <c r="J190" i="11"/>
  <c r="I183"/>
  <c r="I182"/>
  <c r="J183"/>
  <c r="J182"/>
  <c r="H183"/>
  <c r="H182"/>
  <c r="I10" i="42"/>
  <c r="I11"/>
  <c r="I12"/>
  <c r="I13"/>
  <c r="I14"/>
  <c r="I15"/>
  <c r="I16"/>
  <c r="I17"/>
  <c r="I18"/>
  <c r="I19"/>
  <c r="I20"/>
  <c r="P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3"/>
  <c r="I65"/>
  <c r="I66"/>
  <c r="I67"/>
  <c r="I68"/>
  <c r="I69"/>
  <c r="I70"/>
  <c r="I71"/>
  <c r="I72"/>
  <c r="I73"/>
  <c r="P73"/>
  <c r="P75"/>
  <c r="I74"/>
  <c r="I75"/>
  <c r="I76"/>
  <c r="I78"/>
  <c r="I88"/>
  <c r="I89"/>
  <c r="I90"/>
  <c r="I91"/>
  <c r="I92"/>
  <c r="I93"/>
  <c r="I94"/>
  <c r="I95"/>
  <c r="I96"/>
  <c r="I97"/>
  <c r="I98"/>
  <c r="I99"/>
  <c r="I100"/>
  <c r="I102"/>
  <c r="I106"/>
  <c r="P108"/>
  <c r="P109"/>
  <c r="P110"/>
  <c r="P111"/>
  <c r="E116"/>
  <c r="E122"/>
  <c r="N30" i="14"/>
  <c r="O31"/>
  <c r="M31"/>
  <c r="J188" i="30"/>
  <c r="J185"/>
  <c r="J147" i="29"/>
  <c r="J94"/>
  <c r="H211" i="41"/>
  <c r="H210"/>
  <c r="K10" i="14"/>
  <c r="K11"/>
  <c r="K13"/>
  <c r="K19"/>
  <c r="K23"/>
  <c r="K26"/>
  <c r="K17"/>
  <c r="K18"/>
  <c r="K22"/>
  <c r="G8"/>
  <c r="J121" i="30"/>
  <c r="H188"/>
  <c r="H185"/>
  <c r="J75"/>
  <c r="J82"/>
  <c r="J90"/>
  <c r="J99"/>
  <c r="J112"/>
  <c r="H75"/>
  <c r="H82"/>
  <c r="H90"/>
  <c r="H99"/>
  <c r="H112"/>
  <c r="J88"/>
  <c r="J15"/>
  <c r="J23"/>
  <c r="J29"/>
  <c r="J43"/>
  <c r="H15"/>
  <c r="H23"/>
  <c r="H29"/>
  <c r="H43"/>
  <c r="H18"/>
  <c r="C27" i="27"/>
  <c r="D27"/>
  <c r="E27"/>
  <c r="F27"/>
  <c r="G27"/>
  <c r="H27"/>
  <c r="J27"/>
  <c r="K27"/>
  <c r="L20"/>
  <c r="L27"/>
  <c r="J59" i="29"/>
  <c r="J101"/>
  <c r="J107"/>
  <c r="H59"/>
  <c r="H101"/>
  <c r="H107"/>
  <c r="H114"/>
  <c r="H137"/>
  <c r="H149"/>
  <c r="H158"/>
  <c r="H170"/>
  <c r="H166"/>
  <c r="H147"/>
  <c r="J156"/>
  <c r="J85"/>
  <c r="J84"/>
  <c r="J100"/>
  <c r="H85"/>
  <c r="H94"/>
  <c r="H84"/>
  <c r="H100"/>
  <c r="I85"/>
  <c r="I94"/>
  <c r="I100"/>
  <c r="J189" i="11"/>
  <c r="J209"/>
  <c r="J221"/>
  <c r="H189"/>
  <c r="H209"/>
  <c r="H221"/>
  <c r="H219"/>
  <c r="L215"/>
  <c r="H190"/>
  <c r="H17"/>
  <c r="B1" i="8"/>
  <c r="A1" i="10"/>
  <c r="A3"/>
  <c r="O6"/>
  <c r="B7"/>
  <c r="H7"/>
  <c r="I7"/>
  <c r="J7"/>
  <c r="L7"/>
  <c r="H18" i="8"/>
  <c r="H17"/>
  <c r="K7" i="10"/>
  <c r="B8"/>
  <c r="H8"/>
  <c r="I8"/>
  <c r="J8"/>
  <c r="B9"/>
  <c r="H9"/>
  <c r="I9"/>
  <c r="J9"/>
  <c r="L9"/>
  <c r="B10"/>
  <c r="H10"/>
  <c r="I10"/>
  <c r="J10"/>
  <c r="B11"/>
  <c r="H11"/>
  <c r="I11"/>
  <c r="J11"/>
  <c r="B12"/>
  <c r="H12"/>
  <c r="I12"/>
  <c r="J12"/>
  <c r="B13"/>
  <c r="J13"/>
  <c r="L13"/>
  <c r="K13"/>
  <c r="B14"/>
  <c r="H14"/>
  <c r="I14"/>
  <c r="J14"/>
  <c r="B15"/>
  <c r="H15"/>
  <c r="I15"/>
  <c r="J15"/>
  <c r="K15"/>
  <c r="H16"/>
  <c r="I16"/>
  <c r="J16"/>
  <c r="K16"/>
  <c r="L16"/>
  <c r="M16"/>
  <c r="H17"/>
  <c r="I17"/>
  <c r="J17"/>
  <c r="K17"/>
  <c r="B18"/>
  <c r="H18"/>
  <c r="I18"/>
  <c r="J18"/>
  <c r="B19"/>
  <c r="H19"/>
  <c r="I19"/>
  <c r="J19"/>
  <c r="K19"/>
  <c r="M19"/>
  <c r="B20"/>
  <c r="H20"/>
  <c r="I20"/>
  <c r="J20"/>
  <c r="B21"/>
  <c r="H21"/>
  <c r="I21"/>
  <c r="J21"/>
  <c r="L21"/>
  <c r="K21"/>
  <c r="O21"/>
  <c r="B22"/>
  <c r="H22"/>
  <c r="I22"/>
  <c r="J22"/>
  <c r="B23"/>
  <c r="H23"/>
  <c r="I23"/>
  <c r="J23"/>
  <c r="K23"/>
  <c r="B24"/>
  <c r="H24"/>
  <c r="I24"/>
  <c r="J24"/>
  <c r="B25"/>
  <c r="H25"/>
  <c r="I25"/>
  <c r="J25"/>
  <c r="L25"/>
  <c r="K25"/>
  <c r="N25"/>
  <c r="B26"/>
  <c r="H26"/>
  <c r="I26"/>
  <c r="J26"/>
  <c r="H27"/>
  <c r="I27"/>
  <c r="J27"/>
  <c r="L27"/>
  <c r="B28"/>
  <c r="H28"/>
  <c r="I28"/>
  <c r="J28"/>
  <c r="K28"/>
  <c r="L28"/>
  <c r="M28"/>
  <c r="H29"/>
  <c r="I29"/>
  <c r="J29"/>
  <c r="K29"/>
  <c r="M29"/>
  <c r="B30"/>
  <c r="H30"/>
  <c r="I30"/>
  <c r="J30"/>
  <c r="B31"/>
  <c r="H31"/>
  <c r="I31"/>
  <c r="J31"/>
  <c r="L31"/>
  <c r="K31"/>
  <c r="B32"/>
  <c r="H32"/>
  <c r="I32"/>
  <c r="J32"/>
  <c r="B33"/>
  <c r="H33"/>
  <c r="I33"/>
  <c r="J33"/>
  <c r="K33"/>
  <c r="B34"/>
  <c r="H34"/>
  <c r="I34"/>
  <c r="J34"/>
  <c r="B35"/>
  <c r="H35"/>
  <c r="I35"/>
  <c r="J35"/>
  <c r="L35"/>
  <c r="K35"/>
  <c r="B36"/>
  <c r="H36"/>
  <c r="I36"/>
  <c r="J36"/>
  <c r="B37"/>
  <c r="H37"/>
  <c r="I37"/>
  <c r="J37"/>
  <c r="K37"/>
  <c r="M37"/>
  <c r="B38"/>
  <c r="H38"/>
  <c r="I38"/>
  <c r="J38"/>
  <c r="B39"/>
  <c r="H39"/>
  <c r="I39"/>
  <c r="J39"/>
  <c r="L39"/>
  <c r="K39"/>
  <c r="B40"/>
  <c r="H40"/>
  <c r="I40"/>
  <c r="J40"/>
  <c r="B41"/>
  <c r="H41"/>
  <c r="I41"/>
  <c r="J41"/>
  <c r="K41"/>
  <c r="M41"/>
  <c r="B42"/>
  <c r="H42"/>
  <c r="I42"/>
  <c r="J42"/>
  <c r="B43"/>
  <c r="H43"/>
  <c r="I43"/>
  <c r="J43"/>
  <c r="L43"/>
  <c r="K43"/>
  <c r="B44"/>
  <c r="H44"/>
  <c r="I44"/>
  <c r="J44"/>
  <c r="K44"/>
  <c r="B45"/>
  <c r="H45"/>
  <c r="I45"/>
  <c r="J45"/>
  <c r="K45"/>
  <c r="M45"/>
  <c r="B46"/>
  <c r="H46"/>
  <c r="I46"/>
  <c r="J46"/>
  <c r="K46"/>
  <c r="L46"/>
  <c r="B47"/>
  <c r="H47"/>
  <c r="I47"/>
  <c r="J47"/>
  <c r="K47"/>
  <c r="B48"/>
  <c r="H48"/>
  <c r="I48"/>
  <c r="J48"/>
  <c r="K48"/>
  <c r="B49"/>
  <c r="H49"/>
  <c r="I49"/>
  <c r="J49"/>
  <c r="K49"/>
  <c r="M49"/>
  <c r="B50"/>
  <c r="H50"/>
  <c r="I50"/>
  <c r="J50"/>
  <c r="L50"/>
  <c r="K50"/>
  <c r="B51"/>
  <c r="H51"/>
  <c r="I51"/>
  <c r="J51"/>
  <c r="K51"/>
  <c r="L51"/>
  <c r="B52"/>
  <c r="H52"/>
  <c r="I52"/>
  <c r="J52"/>
  <c r="K52"/>
  <c r="B53"/>
  <c r="H53"/>
  <c r="I53"/>
  <c r="J53"/>
  <c r="K53"/>
  <c r="M53"/>
  <c r="B54"/>
  <c r="H54"/>
  <c r="I54"/>
  <c r="J54"/>
  <c r="K54"/>
  <c r="L54"/>
  <c r="B55"/>
  <c r="H55"/>
  <c r="I55"/>
  <c r="J55"/>
  <c r="K55"/>
  <c r="B56"/>
  <c r="H56"/>
  <c r="I56"/>
  <c r="J56"/>
  <c r="K56"/>
  <c r="B57"/>
  <c r="H57"/>
  <c r="I57"/>
  <c r="J57"/>
  <c r="K57"/>
  <c r="N57"/>
  <c r="B58"/>
  <c r="J58"/>
  <c r="K58"/>
  <c r="L58"/>
  <c r="B59"/>
  <c r="H59"/>
  <c r="I59"/>
  <c r="J59"/>
  <c r="L59"/>
  <c r="K59"/>
  <c r="B60"/>
  <c r="H60"/>
  <c r="I60"/>
  <c r="J60"/>
  <c r="D6" i="36"/>
  <c r="C6"/>
  <c r="C13"/>
  <c r="C16"/>
  <c r="B61" i="10"/>
  <c r="H61"/>
  <c r="I61"/>
  <c r="J61"/>
  <c r="L61"/>
  <c r="K61"/>
  <c r="B62"/>
  <c r="H62"/>
  <c r="I62"/>
  <c r="J62"/>
  <c r="K62"/>
  <c r="M62"/>
  <c r="B63"/>
  <c r="H63"/>
  <c r="I63"/>
  <c r="J63"/>
  <c r="L63"/>
  <c r="K63"/>
  <c r="B64"/>
  <c r="J64"/>
  <c r="L64"/>
  <c r="K64"/>
  <c r="M64"/>
  <c r="B65"/>
  <c r="H65"/>
  <c r="I65"/>
  <c r="J65"/>
  <c r="K65"/>
  <c r="B66"/>
  <c r="H66"/>
  <c r="I66"/>
  <c r="J66"/>
  <c r="K66"/>
  <c r="N66"/>
  <c r="B67"/>
  <c r="H67"/>
  <c r="I67"/>
  <c r="J67"/>
  <c r="K67"/>
  <c r="N67"/>
  <c r="H68"/>
  <c r="I68"/>
  <c r="J68"/>
  <c r="L68"/>
  <c r="K68"/>
  <c r="B69"/>
  <c r="H69"/>
  <c r="I69"/>
  <c r="J69"/>
  <c r="K69"/>
  <c r="B70"/>
  <c r="H70"/>
  <c r="I70"/>
  <c r="J70"/>
  <c r="K70"/>
  <c r="B71"/>
  <c r="H71"/>
  <c r="I71"/>
  <c r="J71"/>
  <c r="K71"/>
  <c r="L71"/>
  <c r="B72"/>
  <c r="H72"/>
  <c r="I72"/>
  <c r="J72"/>
  <c r="L72"/>
  <c r="K72"/>
  <c r="B73"/>
  <c r="H73"/>
  <c r="I73"/>
  <c r="J73"/>
  <c r="K73"/>
  <c r="B74"/>
  <c r="H74"/>
  <c r="I74"/>
  <c r="J74"/>
  <c r="K74"/>
  <c r="H75"/>
  <c r="I75"/>
  <c r="J75"/>
  <c r="K75"/>
  <c r="B76"/>
  <c r="H76"/>
  <c r="I76"/>
  <c r="J76"/>
  <c r="K76"/>
  <c r="B77"/>
  <c r="H77"/>
  <c r="I77"/>
  <c r="J77"/>
  <c r="K77"/>
  <c r="M77"/>
  <c r="B78"/>
  <c r="H78"/>
  <c r="I78"/>
  <c r="J78"/>
  <c r="K78"/>
  <c r="B79"/>
  <c r="H79"/>
  <c r="I79"/>
  <c r="J79"/>
  <c r="K79"/>
  <c r="B80"/>
  <c r="H80"/>
  <c r="I80"/>
  <c r="J80"/>
  <c r="K80"/>
  <c r="B81"/>
  <c r="H81"/>
  <c r="I81"/>
  <c r="J81"/>
  <c r="K81"/>
  <c r="M81"/>
  <c r="B82"/>
  <c r="H82"/>
  <c r="I82"/>
  <c r="J82"/>
  <c r="K82"/>
  <c r="B83"/>
  <c r="H83"/>
  <c r="I83"/>
  <c r="J83"/>
  <c r="K83"/>
  <c r="B84"/>
  <c r="H84"/>
  <c r="I84"/>
  <c r="J84"/>
  <c r="K84"/>
  <c r="B85"/>
  <c r="H85"/>
  <c r="I85"/>
  <c r="J85"/>
  <c r="K85"/>
  <c r="M85"/>
  <c r="B86"/>
  <c r="H86"/>
  <c r="I86"/>
  <c r="J86"/>
  <c r="K86"/>
  <c r="B87"/>
  <c r="H87"/>
  <c r="I87"/>
  <c r="J87"/>
  <c r="K87"/>
  <c r="B88"/>
  <c r="H88"/>
  <c r="I88"/>
  <c r="J88"/>
  <c r="K88"/>
  <c r="B89"/>
  <c r="H89"/>
  <c r="I89"/>
  <c r="J89"/>
  <c r="K89"/>
  <c r="M89"/>
  <c r="B90"/>
  <c r="H90"/>
  <c r="I90"/>
  <c r="J90"/>
  <c r="K90"/>
  <c r="B91"/>
  <c r="H91"/>
  <c r="I91"/>
  <c r="J91"/>
  <c r="K91"/>
  <c r="B92"/>
  <c r="H92"/>
  <c r="I92"/>
  <c r="J92"/>
  <c r="K92"/>
  <c r="B93"/>
  <c r="H93"/>
  <c r="I93"/>
  <c r="J93"/>
  <c r="K93"/>
  <c r="M93"/>
  <c r="B94"/>
  <c r="H94"/>
  <c r="I94"/>
  <c r="J94"/>
  <c r="K94"/>
  <c r="B95"/>
  <c r="H95"/>
  <c r="I95"/>
  <c r="J95"/>
  <c r="K95"/>
  <c r="B96"/>
  <c r="H96"/>
  <c r="I96"/>
  <c r="J96"/>
  <c r="K96"/>
  <c r="M96"/>
  <c r="B97"/>
  <c r="H97"/>
  <c r="I97"/>
  <c r="J97"/>
  <c r="L97"/>
  <c r="K97"/>
  <c r="B98"/>
  <c r="H98"/>
  <c r="I98"/>
  <c r="J98"/>
  <c r="K98"/>
  <c r="L98"/>
  <c r="M98"/>
  <c r="B99"/>
  <c r="H99"/>
  <c r="I99"/>
  <c r="J99"/>
  <c r="L99"/>
  <c r="K99"/>
  <c r="J100"/>
  <c r="L100"/>
  <c r="K100"/>
  <c r="B100"/>
  <c r="H100"/>
  <c r="I100"/>
  <c r="B101"/>
  <c r="H101"/>
  <c r="H104"/>
  <c r="I101"/>
  <c r="K101"/>
  <c r="M101"/>
  <c r="B102"/>
  <c r="H102"/>
  <c r="I102"/>
  <c r="J102"/>
  <c r="L102"/>
  <c r="K102"/>
  <c r="O103"/>
  <c r="D104"/>
  <c r="E104"/>
  <c r="F104"/>
  <c r="G104"/>
  <c r="G105"/>
  <c r="E105"/>
  <c r="M1" i="38"/>
  <c r="H1" i="36"/>
  <c r="M2" i="38"/>
  <c r="H2" i="36"/>
  <c r="E8"/>
  <c r="D9"/>
  <c r="E9"/>
  <c r="E10"/>
  <c r="E11"/>
  <c r="E12"/>
  <c r="E14"/>
  <c r="E15"/>
  <c r="E8" i="8"/>
  <c r="F8"/>
  <c r="E9"/>
  <c r="F9"/>
  <c r="E10"/>
  <c r="F10"/>
  <c r="E11"/>
  <c r="F11"/>
  <c r="E13"/>
  <c r="F13"/>
  <c r="E16"/>
  <c r="F16"/>
  <c r="E17"/>
  <c r="F17"/>
  <c r="F18"/>
  <c r="E19"/>
  <c r="F19"/>
  <c r="E21"/>
  <c r="F21"/>
  <c r="E22"/>
  <c r="F22"/>
  <c r="E23"/>
  <c r="F23"/>
  <c r="E25"/>
  <c r="F25"/>
  <c r="E26"/>
  <c r="F26"/>
  <c r="E27"/>
  <c r="F27"/>
  <c r="E28"/>
  <c r="F28"/>
  <c r="E29"/>
  <c r="F29"/>
  <c r="E30"/>
  <c r="F30"/>
  <c r="A1" i="38"/>
  <c r="O1"/>
  <c r="A2"/>
  <c r="O2"/>
  <c r="A3"/>
  <c r="N3" i="37"/>
  <c r="O3" i="38"/>
  <c r="A6"/>
  <c r="U7"/>
  <c r="I10"/>
  <c r="I11"/>
  <c r="M11"/>
  <c r="X11"/>
  <c r="X12"/>
  <c r="X13"/>
  <c r="X14"/>
  <c r="X15"/>
  <c r="O16"/>
  <c r="O18"/>
  <c r="O24"/>
  <c r="O28"/>
  <c r="O31"/>
  <c r="Q16"/>
  <c r="Q18"/>
  <c r="Q24"/>
  <c r="Q28"/>
  <c r="Q31"/>
  <c r="R16"/>
  <c r="S16"/>
  <c r="S18"/>
  <c r="S24"/>
  <c r="S28"/>
  <c r="S31"/>
  <c r="T16"/>
  <c r="T18"/>
  <c r="T24"/>
  <c r="T28"/>
  <c r="T31"/>
  <c r="U16"/>
  <c r="U18"/>
  <c r="U24"/>
  <c r="U28"/>
  <c r="U31"/>
  <c r="V16"/>
  <c r="I17"/>
  <c r="R18"/>
  <c r="R24"/>
  <c r="R28"/>
  <c r="R31"/>
  <c r="V18"/>
  <c r="V24"/>
  <c r="V28"/>
  <c r="V31"/>
  <c r="I19"/>
  <c r="I20"/>
  <c r="I21"/>
  <c r="M21"/>
  <c r="X21"/>
  <c r="I22"/>
  <c r="I23"/>
  <c r="I25"/>
  <c r="I26"/>
  <c r="I27"/>
  <c r="O27"/>
  <c r="Q27"/>
  <c r="R27"/>
  <c r="S27"/>
  <c r="T27"/>
  <c r="U27"/>
  <c r="V27"/>
  <c r="I29"/>
  <c r="I30"/>
  <c r="X30"/>
  <c r="O35"/>
  <c r="A131" i="37"/>
  <c r="B36" i="38"/>
  <c r="H131" i="37"/>
  <c r="N36" i="38"/>
  <c r="B42"/>
  <c r="N42"/>
  <c r="A1" i="37"/>
  <c r="A2"/>
  <c r="A3"/>
  <c r="A6"/>
  <c r="H13"/>
  <c r="H14"/>
  <c r="H12"/>
  <c r="H17"/>
  <c r="H18"/>
  <c r="H16"/>
  <c r="H10"/>
  <c r="H21"/>
  <c r="H22"/>
  <c r="H23"/>
  <c r="H24"/>
  <c r="H25"/>
  <c r="H26"/>
  <c r="H29"/>
  <c r="H30"/>
  <c r="H28"/>
  <c r="H33"/>
  <c r="H34"/>
  <c r="H35"/>
  <c r="H36"/>
  <c r="N12"/>
  <c r="N16"/>
  <c r="N20"/>
  <c r="N28"/>
  <c r="N32"/>
  <c r="N10"/>
  <c r="Q12"/>
  <c r="Q16"/>
  <c r="Q20"/>
  <c r="Q28"/>
  <c r="Q32"/>
  <c r="Q10"/>
  <c r="R12"/>
  <c r="R16"/>
  <c r="R20"/>
  <c r="R28"/>
  <c r="R32"/>
  <c r="R10"/>
  <c r="S12"/>
  <c r="S16"/>
  <c r="S20"/>
  <c r="S28"/>
  <c r="S32"/>
  <c r="S10"/>
  <c r="T12"/>
  <c r="T16"/>
  <c r="T20"/>
  <c r="T28"/>
  <c r="T32"/>
  <c r="T10"/>
  <c r="U12"/>
  <c r="U16"/>
  <c r="U20"/>
  <c r="U28"/>
  <c r="U32"/>
  <c r="U10"/>
  <c r="V12"/>
  <c r="V16"/>
  <c r="V20"/>
  <c r="V28"/>
  <c r="V32"/>
  <c r="V10"/>
  <c r="W12"/>
  <c r="W16"/>
  <c r="W20"/>
  <c r="W28"/>
  <c r="W32"/>
  <c r="W10"/>
  <c r="X15"/>
  <c r="X27"/>
  <c r="X31"/>
  <c r="X37"/>
  <c r="H40"/>
  <c r="H41"/>
  <c r="H42"/>
  <c r="H43"/>
  <c r="H44"/>
  <c r="H48"/>
  <c r="H49"/>
  <c r="H47"/>
  <c r="H51"/>
  <c r="H52"/>
  <c r="H50"/>
  <c r="H46"/>
  <c r="H38"/>
  <c r="H54"/>
  <c r="H55"/>
  <c r="H53"/>
  <c r="H56"/>
  <c r="H59"/>
  <c r="H60"/>
  <c r="H58"/>
  <c r="H63"/>
  <c r="H64"/>
  <c r="H65"/>
  <c r="H66"/>
  <c r="H62"/>
  <c r="H69"/>
  <c r="H70"/>
  <c r="H71"/>
  <c r="H68"/>
  <c r="N39"/>
  <c r="N47"/>
  <c r="N46"/>
  <c r="N38"/>
  <c r="N73"/>
  <c r="N121"/>
  <c r="N50"/>
  <c r="N53"/>
  <c r="N58"/>
  <c r="N62"/>
  <c r="N68"/>
  <c r="Q39"/>
  <c r="Q47"/>
  <c r="Q50"/>
  <c r="Q53"/>
  <c r="Q58"/>
  <c r="Q62"/>
  <c r="Q68"/>
  <c r="R39"/>
  <c r="R47"/>
  <c r="R46"/>
  <c r="R38"/>
  <c r="R73"/>
  <c r="R50"/>
  <c r="R53"/>
  <c r="R58"/>
  <c r="R62"/>
  <c r="R68"/>
  <c r="S39"/>
  <c r="S47"/>
  <c r="S50"/>
  <c r="S53"/>
  <c r="S58"/>
  <c r="S62"/>
  <c r="S68"/>
  <c r="T39"/>
  <c r="T47"/>
  <c r="T46"/>
  <c r="T38"/>
  <c r="T73"/>
  <c r="T50"/>
  <c r="T53"/>
  <c r="T58"/>
  <c r="T62"/>
  <c r="T68"/>
  <c r="U39"/>
  <c r="U47"/>
  <c r="U50"/>
  <c r="U53"/>
  <c r="U58"/>
  <c r="U62"/>
  <c r="U68"/>
  <c r="V39"/>
  <c r="V47"/>
  <c r="V46"/>
  <c r="V38"/>
  <c r="V73"/>
  <c r="V50"/>
  <c r="V53"/>
  <c r="V58"/>
  <c r="V62"/>
  <c r="V68"/>
  <c r="W39"/>
  <c r="W47"/>
  <c r="W50"/>
  <c r="W53"/>
  <c r="W58"/>
  <c r="W62"/>
  <c r="W68"/>
  <c r="X45"/>
  <c r="X57"/>
  <c r="X61"/>
  <c r="X67"/>
  <c r="X72"/>
  <c r="X74"/>
  <c r="X75"/>
  <c r="X76"/>
  <c r="O77"/>
  <c r="X77"/>
  <c r="H81"/>
  <c r="H82"/>
  <c r="H83"/>
  <c r="H80"/>
  <c r="H84"/>
  <c r="H85"/>
  <c r="H86"/>
  <c r="H87"/>
  <c r="H88"/>
  <c r="H89"/>
  <c r="H90"/>
  <c r="H93"/>
  <c r="H94"/>
  <c r="H92"/>
  <c r="H95"/>
  <c r="H96"/>
  <c r="H97"/>
  <c r="H98"/>
  <c r="H99"/>
  <c r="N80"/>
  <c r="N92"/>
  <c r="N78"/>
  <c r="Q80"/>
  <c r="Q92"/>
  <c r="Q78"/>
  <c r="Q120"/>
  <c r="R80"/>
  <c r="R92"/>
  <c r="R78"/>
  <c r="R120"/>
  <c r="R121"/>
  <c r="S80"/>
  <c r="S92"/>
  <c r="S78"/>
  <c r="T80"/>
  <c r="T92"/>
  <c r="T78"/>
  <c r="U80"/>
  <c r="U92"/>
  <c r="U78"/>
  <c r="U120"/>
  <c r="V80"/>
  <c r="V92"/>
  <c r="V78"/>
  <c r="W80"/>
  <c r="W92"/>
  <c r="W78"/>
  <c r="W120"/>
  <c r="X91"/>
  <c r="X100"/>
  <c r="H103"/>
  <c r="H102"/>
  <c r="H104"/>
  <c r="H105"/>
  <c r="H106"/>
  <c r="H107"/>
  <c r="H108"/>
  <c r="H109"/>
  <c r="H110"/>
  <c r="H111"/>
  <c r="H112"/>
  <c r="H113"/>
  <c r="H116"/>
  <c r="H115"/>
  <c r="H117"/>
  <c r="H118"/>
  <c r="N102"/>
  <c r="N115"/>
  <c r="N101"/>
  <c r="Q102"/>
  <c r="Q115"/>
  <c r="Q101"/>
  <c r="R102"/>
  <c r="R115"/>
  <c r="R101"/>
  <c r="S102"/>
  <c r="S115"/>
  <c r="S101"/>
  <c r="S120"/>
  <c r="T102"/>
  <c r="T115"/>
  <c r="T101"/>
  <c r="U102"/>
  <c r="U115"/>
  <c r="U101"/>
  <c r="V102"/>
  <c r="V115"/>
  <c r="V101"/>
  <c r="V120"/>
  <c r="V121"/>
  <c r="W102"/>
  <c r="W115"/>
  <c r="W101"/>
  <c r="X114"/>
  <c r="X119"/>
  <c r="E130"/>
  <c r="A136"/>
  <c r="H136"/>
  <c r="H9" i="30"/>
  <c r="H37"/>
  <c r="H44"/>
  <c r="I62"/>
  <c r="J62"/>
  <c r="J67"/>
  <c r="I73"/>
  <c r="I80"/>
  <c r="J80"/>
  <c r="J97"/>
  <c r="H102"/>
  <c r="J102"/>
  <c r="H121"/>
  <c r="L26" i="27"/>
  <c r="B27"/>
  <c r="I27" i="29"/>
  <c r="I29"/>
  <c r="I30"/>
  <c r="H34"/>
  <c r="H40"/>
  <c r="J34"/>
  <c r="J40"/>
  <c r="I40"/>
  <c r="I84"/>
  <c r="J105"/>
  <c r="I116"/>
  <c r="I115"/>
  <c r="I135"/>
  <c r="J116"/>
  <c r="J115"/>
  <c r="J135"/>
  <c r="I147"/>
  <c r="H156"/>
  <c r="I156"/>
  <c r="I166"/>
  <c r="J166"/>
  <c r="L166"/>
  <c r="I171"/>
  <c r="I178"/>
  <c r="I182"/>
  <c r="G12" i="24"/>
  <c r="G13"/>
  <c r="G20"/>
  <c r="G21"/>
  <c r="J17" i="11"/>
  <c r="N167"/>
  <c r="H174"/>
  <c r="I174"/>
  <c r="J174"/>
  <c r="H177"/>
  <c r="I177"/>
  <c r="J177"/>
  <c r="H207"/>
  <c r="I207"/>
  <c r="J207"/>
  <c r="N213"/>
  <c r="O213"/>
  <c r="R213"/>
  <c r="P213"/>
  <c r="Q213"/>
  <c r="I219"/>
  <c r="J219"/>
  <c r="H222"/>
  <c r="N222"/>
  <c r="I222"/>
  <c r="I232"/>
  <c r="J222"/>
  <c r="J232"/>
  <c r="N225"/>
  <c r="O226"/>
  <c r="O225"/>
  <c r="L226"/>
  <c r="N226"/>
  <c r="P226"/>
  <c r="N229"/>
  <c r="H241"/>
  <c r="J241"/>
  <c r="H247"/>
  <c r="J247"/>
  <c r="A1" i="35"/>
  <c r="J1"/>
  <c r="A2"/>
  <c r="J2"/>
  <c r="A3"/>
  <c r="C3"/>
  <c r="B7"/>
  <c r="H13"/>
  <c r="H20"/>
  <c r="H29"/>
  <c r="H47"/>
  <c r="H31"/>
  <c r="H38"/>
  <c r="H16"/>
  <c r="H19"/>
  <c r="H25"/>
  <c r="J20"/>
  <c r="J29"/>
  <c r="J47"/>
  <c r="J50"/>
  <c r="H21"/>
  <c r="H22"/>
  <c r="H23"/>
  <c r="H24"/>
  <c r="H37"/>
  <c r="J38"/>
  <c r="H46"/>
  <c r="J46"/>
  <c r="C52"/>
  <c r="E53"/>
  <c r="B58"/>
  <c r="E58"/>
  <c r="E24" i="4"/>
  <c r="C25"/>
  <c r="E25"/>
  <c r="F25"/>
  <c r="C26"/>
  <c r="E26"/>
  <c r="C27"/>
  <c r="E27"/>
  <c r="F27"/>
  <c r="C28"/>
  <c r="E28"/>
  <c r="F28"/>
  <c r="C29"/>
  <c r="E29"/>
  <c r="F29"/>
  <c r="C30"/>
  <c r="E30"/>
  <c r="F30"/>
  <c r="C31"/>
  <c r="E31"/>
  <c r="F31"/>
  <c r="C32"/>
  <c r="E32"/>
  <c r="F32"/>
  <c r="C33"/>
  <c r="E33"/>
  <c r="F33"/>
  <c r="C34"/>
  <c r="E34"/>
  <c r="F34"/>
  <c r="C35"/>
  <c r="E35"/>
  <c r="F35"/>
  <c r="C36"/>
  <c r="E36"/>
  <c r="F36"/>
  <c r="B37"/>
  <c r="J73" i="30"/>
  <c r="J171" i="29"/>
  <c r="J182"/>
  <c r="J187" i="11"/>
  <c r="D13" i="36"/>
  <c r="D16"/>
  <c r="E6"/>
  <c r="N16" i="10"/>
  <c r="O16"/>
  <c r="L8"/>
  <c r="N28"/>
  <c r="O28"/>
  <c r="H32" i="37"/>
  <c r="L42" i="10"/>
  <c r="L38"/>
  <c r="L34"/>
  <c r="L30"/>
  <c r="L24"/>
  <c r="L20"/>
  <c r="I104"/>
  <c r="I105"/>
  <c r="L12"/>
  <c r="W46" i="37"/>
  <c r="W38"/>
  <c r="W73"/>
  <c r="U46"/>
  <c r="U38"/>
  <c r="U73"/>
  <c r="S46"/>
  <c r="S38"/>
  <c r="S73"/>
  <c r="Q46"/>
  <c r="Q38"/>
  <c r="Q73"/>
  <c r="H39"/>
  <c r="H20"/>
  <c r="B1" i="36"/>
  <c r="O73" i="10"/>
  <c r="O71"/>
  <c r="O69"/>
  <c r="O58"/>
  <c r="O56"/>
  <c r="O54"/>
  <c r="O52"/>
  <c r="O50"/>
  <c r="O48"/>
  <c r="O46"/>
  <c r="O44"/>
  <c r="K40"/>
  <c r="O40"/>
  <c r="L40"/>
  <c r="L36"/>
  <c r="K32"/>
  <c r="O32"/>
  <c r="L32"/>
  <c r="L26"/>
  <c r="L22"/>
  <c r="K20"/>
  <c r="N20"/>
  <c r="L18"/>
  <c r="L14"/>
  <c r="K10"/>
  <c r="O10"/>
  <c r="L10"/>
  <c r="K8"/>
  <c r="M8"/>
  <c r="K12"/>
  <c r="M12"/>
  <c r="K14"/>
  <c r="N14"/>
  <c r="K18"/>
  <c r="M20"/>
  <c r="K22"/>
  <c r="M22"/>
  <c r="K24"/>
  <c r="M24"/>
  <c r="K26"/>
  <c r="N26"/>
  <c r="K27"/>
  <c r="O27"/>
  <c r="K30"/>
  <c r="M30"/>
  <c r="K34"/>
  <c r="M34"/>
  <c r="K36"/>
  <c r="N36"/>
  <c r="K38"/>
  <c r="M38"/>
  <c r="K42"/>
  <c r="M42"/>
  <c r="M26"/>
  <c r="N22"/>
  <c r="M18"/>
  <c r="N18"/>
  <c r="M40"/>
  <c r="M32"/>
  <c r="M27"/>
  <c r="M14"/>
  <c r="N10"/>
  <c r="O22"/>
  <c r="O14"/>
  <c r="O18"/>
  <c r="N24"/>
  <c r="O20"/>
  <c r="O38"/>
  <c r="P106" i="42"/>
  <c r="G26" i="24"/>
  <c r="H232" i="11"/>
  <c r="H187"/>
  <c r="N31" i="14"/>
  <c r="L31"/>
  <c r="N42" i="10"/>
  <c r="M102"/>
  <c r="M99"/>
  <c r="M97"/>
  <c r="L96"/>
  <c r="L73"/>
  <c r="M72"/>
  <c r="M71"/>
  <c r="L70"/>
  <c r="L60"/>
  <c r="M59"/>
  <c r="L57"/>
  <c r="L52"/>
  <c r="M51"/>
  <c r="M50"/>
  <c r="L49"/>
  <c r="L44"/>
  <c r="M43"/>
  <c r="L41"/>
  <c r="M39"/>
  <c r="L37"/>
  <c r="M35"/>
  <c r="L33"/>
  <c r="M31"/>
  <c r="L29"/>
  <c r="M25"/>
  <c r="L23"/>
  <c r="M21"/>
  <c r="L19"/>
  <c r="N17"/>
  <c r="M17"/>
  <c r="N15"/>
  <c r="O100"/>
  <c r="N98"/>
  <c r="K23" i="38"/>
  <c r="M23"/>
  <c r="X23"/>
  <c r="N95" i="10"/>
  <c r="K17" i="38"/>
  <c r="M17"/>
  <c r="X17"/>
  <c r="L95" i="10"/>
  <c r="N94"/>
  <c r="M94"/>
  <c r="N93"/>
  <c r="L93"/>
  <c r="N92"/>
  <c r="M92"/>
  <c r="N91"/>
  <c r="L91"/>
  <c r="N90"/>
  <c r="K19" i="38"/>
  <c r="M19"/>
  <c r="X19"/>
  <c r="M90" i="10"/>
  <c r="N89"/>
  <c r="L89"/>
  <c r="N88"/>
  <c r="K10" i="38"/>
  <c r="M88" i="10"/>
  <c r="N87"/>
  <c r="L87"/>
  <c r="N86"/>
  <c r="M86"/>
  <c r="N85"/>
  <c r="L85"/>
  <c r="N84"/>
  <c r="M84"/>
  <c r="N83"/>
  <c r="L83"/>
  <c r="N82"/>
  <c r="M82"/>
  <c r="N81"/>
  <c r="L81"/>
  <c r="N80"/>
  <c r="M80"/>
  <c r="N79"/>
  <c r="L79"/>
  <c r="N78"/>
  <c r="M78"/>
  <c r="N77"/>
  <c r="L77"/>
  <c r="N76"/>
  <c r="M76"/>
  <c r="N75"/>
  <c r="L75"/>
  <c r="N74"/>
  <c r="L74"/>
  <c r="L69"/>
  <c r="O68"/>
  <c r="M68"/>
  <c r="O67"/>
  <c r="M67"/>
  <c r="O66"/>
  <c r="L66"/>
  <c r="O65"/>
  <c r="M65"/>
  <c r="O63"/>
  <c r="M63"/>
  <c r="O62"/>
  <c r="L62"/>
  <c r="O61"/>
  <c r="M61"/>
  <c r="L56"/>
  <c r="O55"/>
  <c r="M55"/>
  <c r="N54"/>
  <c r="M54"/>
  <c r="N53"/>
  <c r="L53"/>
  <c r="L48"/>
  <c r="O47"/>
  <c r="M47"/>
  <c r="N46"/>
  <c r="M46"/>
  <c r="N45"/>
  <c r="L45"/>
  <c r="F26" i="4"/>
  <c r="E38"/>
  <c r="O30" i="10"/>
  <c r="O36"/>
  <c r="O26"/>
  <c r="N12"/>
  <c r="O12"/>
  <c r="N32"/>
  <c r="N40"/>
  <c r="N120" i="37"/>
  <c r="O98" i="10"/>
  <c r="O64"/>
  <c r="M58"/>
  <c r="M15"/>
  <c r="O13"/>
  <c r="M74"/>
  <c r="O72"/>
  <c r="M69"/>
  <c r="L67"/>
  <c r="M66"/>
  <c r="N65"/>
  <c r="N64"/>
  <c r="N35"/>
  <c r="O31"/>
  <c r="M23"/>
  <c r="N13"/>
  <c r="K1" i="8"/>
  <c r="M73" i="10"/>
  <c r="M70"/>
  <c r="L65"/>
  <c r="M33"/>
  <c r="H20" i="29"/>
  <c r="J30"/>
  <c r="F37" i="4"/>
  <c r="S121" i="37"/>
  <c r="W121"/>
  <c r="Q121"/>
  <c r="G18" i="24"/>
  <c r="G23"/>
  <c r="N50" i="35"/>
  <c r="H48"/>
  <c r="J137" i="29"/>
  <c r="J149"/>
  <c r="J158"/>
  <c r="J170"/>
  <c r="J114"/>
  <c r="H50" i="35"/>
  <c r="L50"/>
  <c r="H101" i="37"/>
  <c r="U121"/>
  <c r="T120"/>
  <c r="T121"/>
  <c r="H78"/>
  <c r="H120"/>
  <c r="H73"/>
  <c r="I16" i="38"/>
  <c r="I18"/>
  <c r="I24"/>
  <c r="I28"/>
  <c r="I31"/>
  <c r="I32"/>
  <c r="N97" i="10"/>
  <c r="K22" i="38"/>
  <c r="M22"/>
  <c r="X22"/>
  <c r="O91" i="10"/>
  <c r="O90"/>
  <c r="O43"/>
  <c r="N39"/>
  <c r="O33"/>
  <c r="O23"/>
  <c r="O17"/>
  <c r="O15"/>
  <c r="M13"/>
  <c r="O75"/>
  <c r="N68"/>
  <c r="N61"/>
  <c r="N102"/>
  <c r="O99"/>
  <c r="O83"/>
  <c r="O82"/>
  <c r="N69"/>
  <c r="O59"/>
  <c r="N56"/>
  <c r="N55"/>
  <c r="N52"/>
  <c r="O51"/>
  <c r="N44"/>
  <c r="K11"/>
  <c r="N100"/>
  <c r="K26" i="38"/>
  <c r="M26"/>
  <c r="X26"/>
  <c r="N99" i="10"/>
  <c r="K25" i="38"/>
  <c r="O97" i="10"/>
  <c r="O95"/>
  <c r="O94"/>
  <c r="O87"/>
  <c r="O86"/>
  <c r="O79"/>
  <c r="O78"/>
  <c r="N73"/>
  <c r="N70"/>
  <c r="N38"/>
  <c r="O42"/>
  <c r="O34"/>
  <c r="N34"/>
  <c r="N30"/>
  <c r="M36"/>
  <c r="M57"/>
  <c r="O57"/>
  <c r="M56"/>
  <c r="O53"/>
  <c r="N50"/>
  <c r="N48"/>
  <c r="N47"/>
  <c r="M44"/>
  <c r="O41"/>
  <c r="O39"/>
  <c r="N31"/>
  <c r="N21"/>
  <c r="K9"/>
  <c r="O7"/>
  <c r="M7"/>
  <c r="N7"/>
  <c r="N8"/>
  <c r="O102"/>
  <c r="M100"/>
  <c r="O96"/>
  <c r="M95"/>
  <c r="O93"/>
  <c r="O92"/>
  <c r="M91"/>
  <c r="O89"/>
  <c r="O88"/>
  <c r="M87"/>
  <c r="O85"/>
  <c r="O84"/>
  <c r="M83"/>
  <c r="O81"/>
  <c r="O80"/>
  <c r="M79"/>
  <c r="O77"/>
  <c r="O76"/>
  <c r="M75"/>
  <c r="O74"/>
  <c r="N72"/>
  <c r="N71"/>
  <c r="O70"/>
  <c r="N63"/>
  <c r="N62"/>
  <c r="N59"/>
  <c r="N58"/>
  <c r="L55"/>
  <c r="M52"/>
  <c r="N49"/>
  <c r="M48"/>
  <c r="O45"/>
  <c r="N43"/>
  <c r="O37"/>
  <c r="O35"/>
  <c r="O29"/>
  <c r="O25"/>
  <c r="O19"/>
  <c r="L17"/>
  <c r="L15"/>
  <c r="M10" i="38"/>
  <c r="K16"/>
  <c r="K18"/>
  <c r="D17" i="36"/>
  <c r="E16"/>
  <c r="M25" i="38"/>
  <c r="K27"/>
  <c r="C17" i="36"/>
  <c r="C18"/>
  <c r="O24" i="10"/>
  <c r="O8"/>
  <c r="E13" i="36"/>
  <c r="M10" i="10"/>
  <c r="N27"/>
  <c r="K2" i="8"/>
  <c r="N96" i="10"/>
  <c r="K20" i="38"/>
  <c r="M20"/>
  <c r="X20"/>
  <c r="L94" i="10"/>
  <c r="L92"/>
  <c r="L90"/>
  <c r="L88"/>
  <c r="L86"/>
  <c r="L84"/>
  <c r="L82"/>
  <c r="L80"/>
  <c r="L78"/>
  <c r="L76"/>
  <c r="N51"/>
  <c r="O49"/>
  <c r="L47"/>
  <c r="N41"/>
  <c r="N37"/>
  <c r="N33"/>
  <c r="N29"/>
  <c r="N23"/>
  <c r="N19"/>
  <c r="L11"/>
  <c r="N9"/>
  <c r="H27" i="29"/>
  <c r="H30"/>
  <c r="H29"/>
  <c r="H121" i="37"/>
  <c r="N11" i="10"/>
  <c r="M11"/>
  <c r="O11"/>
  <c r="M9"/>
  <c r="O9"/>
  <c r="X10" i="38"/>
  <c r="M16"/>
  <c r="E17" i="36"/>
  <c r="I13" i="8"/>
  <c r="X25" i="38"/>
  <c r="M27"/>
  <c r="D18" i="36"/>
  <c r="K24" i="38"/>
  <c r="K28"/>
  <c r="E18" i="36"/>
  <c r="J101" i="10"/>
  <c r="K60"/>
  <c r="M18" i="38"/>
  <c r="M24"/>
  <c r="M28"/>
  <c r="X16"/>
  <c r="N60" i="10"/>
  <c r="O60"/>
  <c r="M60"/>
  <c r="M104"/>
  <c r="K104"/>
  <c r="X28" i="38"/>
  <c r="J51" i="37"/>
  <c r="O101" i="10"/>
  <c r="J60" i="37"/>
  <c r="L60"/>
  <c r="J66"/>
  <c r="L66"/>
  <c r="J90"/>
  <c r="L90"/>
  <c r="J96"/>
  <c r="L96"/>
  <c r="J103"/>
  <c r="J49"/>
  <c r="L49"/>
  <c r="J118"/>
  <c r="L118"/>
  <c r="J108"/>
  <c r="L108"/>
  <c r="J89"/>
  <c r="L89"/>
  <c r="J35"/>
  <c r="L35"/>
  <c r="J34"/>
  <c r="L34"/>
  <c r="L101" i="10"/>
  <c r="L104"/>
  <c r="N101"/>
  <c r="K29" i="38"/>
  <c r="J26" i="37"/>
  <c r="L26"/>
  <c r="J48"/>
  <c r="J105"/>
  <c r="L105"/>
  <c r="J116"/>
  <c r="J21"/>
  <c r="J69"/>
  <c r="J25"/>
  <c r="L25"/>
  <c r="J83"/>
  <c r="L83"/>
  <c r="J22"/>
  <c r="L22"/>
  <c r="J33"/>
  <c r="J24"/>
  <c r="L24"/>
  <c r="J14"/>
  <c r="L14"/>
  <c r="J18"/>
  <c r="L18"/>
  <c r="J70"/>
  <c r="L70"/>
  <c r="J88"/>
  <c r="L88"/>
  <c r="J93"/>
  <c r="J97"/>
  <c r="L97"/>
  <c r="J41"/>
  <c r="L41"/>
  <c r="J52"/>
  <c r="L52"/>
  <c r="J111"/>
  <c r="L111"/>
  <c r="J106"/>
  <c r="L106"/>
  <c r="J95"/>
  <c r="L95"/>
  <c r="J71"/>
  <c r="L71"/>
  <c r="J104" i="10"/>
  <c r="J30" i="37"/>
  <c r="L30"/>
  <c r="J109"/>
  <c r="L109"/>
  <c r="J117"/>
  <c r="L117"/>
  <c r="J55"/>
  <c r="L55"/>
  <c r="J113"/>
  <c r="L113"/>
  <c r="J110"/>
  <c r="L110"/>
  <c r="J107"/>
  <c r="L107"/>
  <c r="J104"/>
  <c r="L104"/>
  <c r="J94"/>
  <c r="L94"/>
  <c r="J81"/>
  <c r="J63"/>
  <c r="J17"/>
  <c r="J59"/>
  <c r="J98"/>
  <c r="L98"/>
  <c r="J40"/>
  <c r="J44"/>
  <c r="L44"/>
  <c r="J85"/>
  <c r="L85"/>
  <c r="J42"/>
  <c r="L42"/>
  <c r="J86"/>
  <c r="L86"/>
  <c r="J65"/>
  <c r="L65"/>
  <c r="J99"/>
  <c r="L99"/>
  <c r="J56"/>
  <c r="L56"/>
  <c r="J87"/>
  <c r="L87"/>
  <c r="J82"/>
  <c r="L82"/>
  <c r="J29"/>
  <c r="J36"/>
  <c r="L36"/>
  <c r="J13"/>
  <c r="J64"/>
  <c r="L64"/>
  <c r="J43"/>
  <c r="L43"/>
  <c r="J54"/>
  <c r="J23"/>
  <c r="L23"/>
  <c r="X23"/>
  <c r="O23"/>
  <c r="J12"/>
  <c r="L13"/>
  <c r="L29"/>
  <c r="J28"/>
  <c r="O87"/>
  <c r="X87"/>
  <c r="X99"/>
  <c r="O99"/>
  <c r="O86"/>
  <c r="X86"/>
  <c r="O85"/>
  <c r="X85"/>
  <c r="L40"/>
  <c r="J39"/>
  <c r="J58"/>
  <c r="L59"/>
  <c r="L63"/>
  <c r="J62"/>
  <c r="X94"/>
  <c r="O94"/>
  <c r="O107"/>
  <c r="X107"/>
  <c r="X113"/>
  <c r="O113"/>
  <c r="O117"/>
  <c r="X117"/>
  <c r="X30"/>
  <c r="O30"/>
  <c r="O71"/>
  <c r="X71"/>
  <c r="X106"/>
  <c r="O106"/>
  <c r="X52"/>
  <c r="O52"/>
  <c r="X97"/>
  <c r="O97"/>
  <c r="X88"/>
  <c r="O88"/>
  <c r="X18"/>
  <c r="O18"/>
  <c r="X14"/>
  <c r="O14"/>
  <c r="L33"/>
  <c r="J32"/>
  <c r="O83"/>
  <c r="X83"/>
  <c r="L69"/>
  <c r="J68"/>
  <c r="L116"/>
  <c r="J115"/>
  <c r="L48"/>
  <c r="J47"/>
  <c r="M29" i="38"/>
  <c r="M31"/>
  <c r="M32"/>
  <c r="K31"/>
  <c r="J112" i="37"/>
  <c r="L112"/>
  <c r="X34"/>
  <c r="O34"/>
  <c r="X89"/>
  <c r="O89"/>
  <c r="O118"/>
  <c r="X118"/>
  <c r="L103"/>
  <c r="J102"/>
  <c r="J101"/>
  <c r="O90"/>
  <c r="X90"/>
  <c r="X60"/>
  <c r="O60"/>
  <c r="L51"/>
  <c r="J50"/>
  <c r="J84"/>
  <c r="L84"/>
  <c r="N104" i="10"/>
  <c r="M105"/>
  <c r="X43" i="37"/>
  <c r="O43"/>
  <c r="J53"/>
  <c r="L54"/>
  <c r="X64"/>
  <c r="O64"/>
  <c r="X36"/>
  <c r="O36"/>
  <c r="X82"/>
  <c r="O82"/>
  <c r="O56"/>
  <c r="X56"/>
  <c r="O65"/>
  <c r="X65"/>
  <c r="X42"/>
  <c r="O42"/>
  <c r="O44"/>
  <c r="X44"/>
  <c r="X98"/>
  <c r="O98"/>
  <c r="J16"/>
  <c r="L17"/>
  <c r="L81"/>
  <c r="J80"/>
  <c r="X104"/>
  <c r="O104"/>
  <c r="O110"/>
  <c r="X110"/>
  <c r="X55"/>
  <c r="O55"/>
  <c r="O109"/>
  <c r="X109"/>
  <c r="O104" i="10"/>
  <c r="J105"/>
  <c r="O95" i="37"/>
  <c r="X95"/>
  <c r="X111"/>
  <c r="O111"/>
  <c r="X41"/>
  <c r="O41"/>
  <c r="L93"/>
  <c r="J92"/>
  <c r="J78"/>
  <c r="O70"/>
  <c r="X70"/>
  <c r="O24"/>
  <c r="X24"/>
  <c r="O22"/>
  <c r="X22"/>
  <c r="O25"/>
  <c r="X25"/>
  <c r="L21"/>
  <c r="J20"/>
  <c r="O105"/>
  <c r="X105"/>
  <c r="O26"/>
  <c r="X26"/>
  <c r="O35"/>
  <c r="X35"/>
  <c r="O108"/>
  <c r="X108"/>
  <c r="X49"/>
  <c r="O49"/>
  <c r="O96"/>
  <c r="X96"/>
  <c r="O66"/>
  <c r="X66"/>
  <c r="K105" i="10"/>
  <c r="X21" i="37"/>
  <c r="X20"/>
  <c r="O21"/>
  <c r="L20"/>
  <c r="O20"/>
  <c r="O93"/>
  <c r="X93"/>
  <c r="X92"/>
  <c r="L92"/>
  <c r="O92"/>
  <c r="X81"/>
  <c r="O81"/>
  <c r="L80"/>
  <c r="X112"/>
  <c r="O112"/>
  <c r="X59"/>
  <c r="X58"/>
  <c r="L58"/>
  <c r="O58"/>
  <c r="O59"/>
  <c r="X13"/>
  <c r="X12"/>
  <c r="O13"/>
  <c r="L12"/>
  <c r="X17"/>
  <c r="X16"/>
  <c r="L16"/>
  <c r="O17"/>
  <c r="L53"/>
  <c r="O53"/>
  <c r="X54"/>
  <c r="X53"/>
  <c r="O54"/>
  <c r="X84"/>
  <c r="O84"/>
  <c r="O51"/>
  <c r="X51"/>
  <c r="X50"/>
  <c r="L50"/>
  <c r="O50"/>
  <c r="O103"/>
  <c r="X103"/>
  <c r="X102"/>
  <c r="L102"/>
  <c r="X48"/>
  <c r="X47"/>
  <c r="O48"/>
  <c r="L47"/>
  <c r="O116"/>
  <c r="X116"/>
  <c r="X115"/>
  <c r="L115"/>
  <c r="X69"/>
  <c r="X68"/>
  <c r="O69"/>
  <c r="L68"/>
  <c r="O68"/>
  <c r="X33"/>
  <c r="X32"/>
  <c r="L32"/>
  <c r="O32"/>
  <c r="O33"/>
  <c r="O63"/>
  <c r="X63"/>
  <c r="X62"/>
  <c r="L62"/>
  <c r="O40"/>
  <c r="X40"/>
  <c r="X39"/>
  <c r="L39"/>
  <c r="O29"/>
  <c r="X29"/>
  <c r="X28"/>
  <c r="L28"/>
  <c r="X80"/>
  <c r="X78"/>
  <c r="J46"/>
  <c r="J38"/>
  <c r="J120"/>
  <c r="J10"/>
  <c r="J73"/>
  <c r="X46"/>
  <c r="O47"/>
  <c r="L46"/>
  <c r="O46"/>
  <c r="L101"/>
  <c r="O101"/>
  <c r="O102"/>
  <c r="L10"/>
  <c r="O12"/>
  <c r="L78"/>
  <c r="O80"/>
  <c r="J121"/>
  <c r="X38"/>
  <c r="X101"/>
  <c r="X120"/>
  <c r="X10"/>
  <c r="X73"/>
  <c r="X121"/>
  <c r="L120"/>
  <c r="O78"/>
  <c r="O10"/>
  <c r="L38"/>
  <c r="O38"/>
  <c r="O120"/>
  <c r="L73"/>
  <c r="O73"/>
  <c r="L121"/>
</calcChain>
</file>

<file path=xl/sharedStrings.xml><?xml version="1.0" encoding="utf-8"?>
<sst xmlns="http://schemas.openxmlformats.org/spreadsheetml/2006/main" count="2084" uniqueCount="1358">
  <si>
    <t>C¸c kho¶n chi phÝ thùc tÕ ch­a ph¸t sinh nh­ng ®­îc trÝch tr­íc vµo chi phÝ s¶n xuÊt, kinh doanh trong kú ®Ó ®¶m b¶o khi chi phÝ ph¸t sinh thùc tÕ kh«ng g©y ®ét biÕn cho chi phÝ s¶n xuÊt kinh doanh trªn c¬ së ®¶m b¶o nguyªn t¾c phï hîp gi÷a doanh thu vµ chi phÝ. Khi c¸c chi phÝ ®ã ph¸t sinh, nÕu cã chªnh lÖch víi sè ®· trÝch, kÕ to¸n tiÕn hµnh ghi bæ sung hoÆc ghi gi¶m chi phÝ t­¬ng øng víi phÇn chªnh lÖch.</t>
  </si>
  <si>
    <t>(Theo ph­¬ng ph¸p gi¸n tiÕp)</t>
  </si>
  <si>
    <t>L­u chuyÓn tiÒn tõ ho¹t ®éng s¶n xuÊt, kinh doanh</t>
  </si>
  <si>
    <t>Lîi nhuËn tr­íc thuÕ</t>
  </si>
  <si>
    <t>KhÊu hao tµi s¶n cè ®Þnh</t>
  </si>
  <si>
    <t>C¸c kho¶n dù phßng</t>
  </si>
  <si>
    <t>L·i, lç chªnh lÖch tû gi¸ hèi ®o¸i ch­a thùc hiÖn</t>
  </si>
  <si>
    <t>L·i, lç tõ ho¹t ®éng ®Çu t­</t>
  </si>
  <si>
    <t>Chi phÝ l·i vay</t>
  </si>
  <si>
    <t>TrÝch bæ sung l­¬ng n¨m 2009 theo Biªn b¶n</t>
  </si>
  <si>
    <t xml:space="preserve">                                          Gi¸n tiÕp CQ Cty</t>
  </si>
  <si>
    <t xml:space="preserve">                                          Trùc tiÕp c¸c §V trùc thuéc</t>
  </si>
  <si>
    <t>C¸c bót to¸n céng hîp b¸o c¸o tµi chÝnh</t>
  </si>
  <si>
    <t>1</t>
  </si>
  <si>
    <t>CQ Cty</t>
  </si>
  <si>
    <t>5</t>
  </si>
  <si>
    <t>Hµ Néi, ngµy 02 th¸ng 03 n¨m 2010</t>
  </si>
  <si>
    <t>Sè kiÓm to¸n</t>
  </si>
  <si>
    <t>Tæng lîi nhuËn tr­íc thuÕ thu nhËp</t>
  </si>
  <si>
    <t>C¸c kho¶n ®iÒu chØnh lîi nhuËn tÝnh thuÕ</t>
  </si>
  <si>
    <t>C¸c kho¶n gi¶m trõ lîi nhuËn tÝnh thuÕ</t>
  </si>
  <si>
    <t>Cæ tøc, lîi nhuËn ®­îc chia</t>
  </si>
  <si>
    <t>C¸c kho¶n t¨ng lîi nhuËn tÝnh thuÕ</t>
  </si>
  <si>
    <t>Chi phÝ kh«ng hîp lÖ (theo BB kiÓm to¸n)</t>
  </si>
  <si>
    <t>Lîi nhuËn tÝnh thuÕ thu nhËp sau ®iÒu chØnh</t>
  </si>
  <si>
    <t>tranngocanhhd@yahoo.com.vn</t>
  </si>
  <si>
    <t>TrÝch lËp Quü nghiªn cøu khoa häc (10%)</t>
  </si>
  <si>
    <t>Lîi nhuËn tÝnh thuÕ sau trÝch lËp quü</t>
  </si>
  <si>
    <t>ThuÕ thu nhËp doanh nghiÖp ph¶i nép</t>
  </si>
  <si>
    <t>Lîi nhuËn sau thuÕ TNDN</t>
  </si>
  <si>
    <t>b¶ng tÝnh l¹i thuÕ thu nhËp doanh nghiÖp</t>
  </si>
  <si>
    <t>Cæ tøc c¸c Cty Cp</t>
  </si>
  <si>
    <t>Sè sau ®iÒu chØnh</t>
  </si>
  <si>
    <t>B¸o c¸o tµi chÝnh n¨m 2009</t>
  </si>
  <si>
    <t>8</t>
  </si>
  <si>
    <t>§iÒu chØnh thuÕ TNDN ph¶i nép</t>
  </si>
  <si>
    <t>Céng hîp BCTC</t>
  </si>
  <si>
    <t>Lîi nhuËn kinh doanh tr­íc nh÷ng thay ®æi vèn l­u ®éng</t>
  </si>
  <si>
    <t>T¨ng, gi¶m c¸c kho¶n ph¶i thu</t>
  </si>
  <si>
    <t>T¨ng, gi¶m hµng tån kho</t>
  </si>
  <si>
    <t>T¨ng, gi¶m chi phÝ tr¶ tr­íc</t>
  </si>
  <si>
    <t>TiÒn l·i vay ®· tr¶</t>
  </si>
  <si>
    <t>ThuÕ TNDN ®· nép</t>
  </si>
  <si>
    <t>TiÒn thu tõ c¸c ho¹t ®éng kh¸c</t>
  </si>
  <si>
    <t>TiÒn chi cho c¸c ho¹t ®éng kh¸c</t>
  </si>
  <si>
    <t>L­u chuyÓn tiÒn thuÇn tõ ho¹t ®éng s¶n xuÊt, kinh doanh</t>
  </si>
  <si>
    <t>L­u chuyÓn tiÒn tõ ho¹t ®éng ®Çu t­</t>
  </si>
  <si>
    <t>TiÒn chi mua s¾m, x©y dùng TSC§ vµ c¸c TSDH kh¸c</t>
  </si>
  <si>
    <t>TiÒn thu tõ thanh lý, nh­îng b¸n TSC§ vµ c¸c TSDH kh¸c</t>
  </si>
  <si>
    <t>TiÒn chi cho vay, mua c¸c c«ng cô nî cña ®¬n vÞ kh¸c</t>
  </si>
  <si>
    <t>TiÒn thu håi cho vay, b¸n l¹i c¸c c«ng cô nî cña ®¬n vÞ kh¸c</t>
  </si>
  <si>
    <t>TiÒn chi ®Çu t­ gãp vèn vµo ®¬n vÞ kh¸c</t>
  </si>
  <si>
    <t>Lª V¨n Dß</t>
  </si>
  <si>
    <t>Chøng chØ kiÓm to¸n viªn sè: 0231/KTV</t>
  </si>
  <si>
    <t>Tæng Gi¸m ®èc</t>
  </si>
  <si>
    <t>C¸c ®¬n vÞ trùc thuéc</t>
  </si>
  <si>
    <t>XN 601</t>
  </si>
  <si>
    <t>XN 602</t>
  </si>
  <si>
    <t>XN 603</t>
  </si>
  <si>
    <t>XN 605</t>
  </si>
  <si>
    <t>CN Hµ Néi</t>
  </si>
  <si>
    <t>V¨n phßng C«ng ty</t>
  </si>
  <si>
    <t>Danh s¸ch cæ ®«ng s¸ng lËp:</t>
  </si>
  <si>
    <t>Tªn cæ ®«ng s¸ng lËp</t>
  </si>
  <si>
    <t>Tû lÖ (*)</t>
  </si>
  <si>
    <t>Sè cæ phÇn</t>
  </si>
  <si>
    <t>(*): Tû lÖ % trªn Vèn §iÒu lÖ</t>
  </si>
  <si>
    <t>Doanh thu kh¸c</t>
  </si>
  <si>
    <t xml:space="preserve"> §¬n vÞ tiÒn tÖ sö dông trong ghi sæ kÕ to¸n: §ång ViÖt Nam (VND).</t>
  </si>
  <si>
    <t>TiÒn thu håi ®Çu t­ gãp vèn vµo ®¬n vÞ kh¸c</t>
  </si>
  <si>
    <t>TiÒn thu l·i cho vay, cæ tøc vµ lîi nhuËn ®­îc chia</t>
  </si>
  <si>
    <t>L­u chuyÓn tiÒn tõ ho¹t ®éng tµi chÝnh</t>
  </si>
  <si>
    <t>TiÒn thu tõ ph¸t hµnh cæ phiÕu, nhËn vèn gãp cña CSH</t>
  </si>
  <si>
    <t>TiÒn chi tr¶ vèn gãp cho c¸c CSH, mua l¹i cæ phiÕu cña doanh nghiÖp ®· ph¸t hµnh</t>
  </si>
  <si>
    <t>§iÒu chØnh gi¶m DT H§TC kú tr­íc</t>
  </si>
  <si>
    <t>chi tiÕt c¸c bót to¸n ®iÒu chØnh kiÓm to¸n n¨m 2009</t>
  </si>
  <si>
    <t>TiÒn vay ng¾n h¹n, dµi h¹n nhËn ®­îc</t>
  </si>
  <si>
    <t>TiÒn chi tr¶ nî gèc vay</t>
  </si>
  <si>
    <t>TiÒn chi tr¶ nî thuª tµi chÝnh</t>
  </si>
  <si>
    <t>Cæ tøc, lîi nhuËn ®· tr¶ cho CSH</t>
  </si>
  <si>
    <r>
      <t>¶</t>
    </r>
    <r>
      <rPr>
        <sz val="10"/>
        <rFont val=".VnTime"/>
        <family val="2"/>
      </rPr>
      <t xml:space="preserve">nh h­ëng cña thay ®æi tû gi¸ hèi ®o¸i quy ®æi ngo¹i tÖ </t>
    </r>
  </si>
  <si>
    <t>08</t>
  </si>
  <si>
    <t>09</t>
  </si>
  <si>
    <t>12</t>
  </si>
  <si>
    <t>13</t>
  </si>
  <si>
    <t>14</t>
  </si>
  <si>
    <t>15</t>
  </si>
  <si>
    <t>26</t>
  </si>
  <si>
    <t>27</t>
  </si>
  <si>
    <t>33</t>
  </si>
  <si>
    <t>34</t>
  </si>
  <si>
    <t>35</t>
  </si>
  <si>
    <t>36</t>
  </si>
  <si>
    <t>Ng©n hµng §T &amp;PT ViÖt Nam</t>
  </si>
  <si>
    <t>3. Sè d­ t¹i ngµy 01/01/2012</t>
  </si>
  <si>
    <t>61</t>
  </si>
  <si>
    <t>70</t>
  </si>
  <si>
    <t>Th«ng tin bæ sung cho c¸c kho¶n môc tr×nh bµy trªn B¸o c¸o kÕt qu¶ KD (§VT: VND)</t>
  </si>
  <si>
    <t xml:space="preserve">C¸c chi phÝ tr¶ tr­íc chØ liªn quan ®Õn chi phÝ s¶n xuÊt kinh doanh n¨m tµi chÝnh hiÖn t¹i ®­îc ghi nhËn lµ chi phÝ tr¶ tr­íc ng¾n h¹n. </t>
  </si>
  <si>
    <t>C¸c chi phÝ sau ®©y ®· ph¸t sinh trong n¨m tµi chÝnh nh­ng ®­îc h¹ch to¸n vµo chi phÝ tr¶ tr­íc dµi h¹n ®Ó ph©n bæ dÇn vµo kÕt qu¶ ho¹t ®éng kinh doanh:</t>
  </si>
  <si>
    <t>Vèn chñ së h÷u ®­îc ghi nhËn theo sè vèn thùc tÕ ®­îc cÊp hoÆc tõ c¸c chñ së h÷u gãp vèn.</t>
  </si>
  <si>
    <t>VI.</t>
  </si>
  <si>
    <t>VII.</t>
  </si>
  <si>
    <t>Nh÷ng th«ng tin kh¸c</t>
  </si>
  <si>
    <t>Cho n¨m tµi chÝnh</t>
  </si>
  <si>
    <t>a.</t>
  </si>
  <si>
    <t>b.</t>
  </si>
  <si>
    <t>Vay vµ nî ng¾n h¹n</t>
  </si>
  <si>
    <t>Vay dµi h¹n</t>
  </si>
  <si>
    <t>Nî dµi h¹n</t>
  </si>
  <si>
    <t>24.</t>
  </si>
  <si>
    <t>25.</t>
  </si>
  <si>
    <t xml:space="preserve">C¸c kho¶n gi¶m trõ doanh thu </t>
  </si>
  <si>
    <t xml:space="preserve">Doanh thu thuÇn vÒ b¸n hµng vµ cung cÊp dÞch vô </t>
  </si>
  <si>
    <t>31.</t>
  </si>
  <si>
    <t>Chi phÝ thuÕ thu nhËp doanh nghiÖp hiÖn hµnh</t>
  </si>
  <si>
    <t xml:space="preserve">Doanh thu ho¹t ®éng tµi chÝnh </t>
  </si>
  <si>
    <t xml:space="preserve">               Tµi s¶n cè ®Þnh kh¸c</t>
  </si>
  <si>
    <t xml:space="preserve">   + C«ng ty CP S§2</t>
  </si>
  <si>
    <t>Doanh thu ho¹t ®éng tµi chÝnh: Doanh thu ph¸t sinh tõ tiÒn l·i, tiÒn tiÒn b¸n cæ phiÕu ®Çu t­, cæ tøc, lîi nhuËn ®­îc chia vµ c¸c kho¶n doanh thu ho¹t ®éng tµi chÝnh kh¸c ®­îc ghi nhËn khi tháa m·n ®ång thêi hai ®iÒu kiÖn sau:</t>
  </si>
  <si>
    <t>C¸c giao dÞch vÒ vèn víi c¸c chñ së h÷u vµ ph©n phèi cæ tøc, lîi nhuËn ®­îc chia:</t>
  </si>
  <si>
    <t>B.</t>
  </si>
  <si>
    <t>Chi tiÕt vèn ®Çu t­ cña chñ së h÷u</t>
  </si>
  <si>
    <t>C.</t>
  </si>
  <si>
    <t>Vèn gãp ®Çu n¨m</t>
  </si>
  <si>
    <t>Vèn gãp t¨ng trong n¨m</t>
  </si>
  <si>
    <t>Vèn gãp gi¶m trong n¨m</t>
  </si>
  <si>
    <t>Vèn gãp cuèi n¨m</t>
  </si>
  <si>
    <t>Cæ tøc, lîi nhuËn ®· chia</t>
  </si>
  <si>
    <t>D.</t>
  </si>
  <si>
    <t>Cæ tøc</t>
  </si>
  <si>
    <t xml:space="preserve"> * Gi¸ trÞ tr¸i phiÕu ®· chuyÓn thµnh cæ phiÕu trong n¨m</t>
  </si>
  <si>
    <t xml:space="preserve"> * Sè l­îng cæ phiÕu quü:</t>
  </si>
  <si>
    <t>Cæ tøc ®· c«ng bè sau ngµy kÕt thóc kú kÕ to¸n n¨m:</t>
  </si>
  <si>
    <t>Cæ tøc ®· c«ng bè trªn cæ phiÕu phæ th«ng:</t>
  </si>
  <si>
    <t>Cæ tøc ®· c«ng bè trªn cæ phiÕu ­u ®·i:</t>
  </si>
  <si>
    <t>Cæ tøc cña cæ phiÕu ­u ®·i luü kÕ ch­a ®­îc ghi nhËn:</t>
  </si>
  <si>
    <t>Cæ phiÕu</t>
  </si>
  <si>
    <t xml:space="preserve"> + Cæ phiÕu phæ th«ng</t>
  </si>
  <si>
    <t xml:space="preserve"> + Cæ phiÕu ­u ®·i</t>
  </si>
  <si>
    <t xml:space="preserve"> - Sè l­îng cæ phiÕu b¸n ra c«ng chóng</t>
  </si>
  <si>
    <t xml:space="preserve"> - Sè l­îng cæ phiÕu ®­îc mua l¹i</t>
  </si>
  <si>
    <t>- Sè l­îng cæ phiÕu ®ang l­u hµnh</t>
  </si>
  <si>
    <t xml:space="preserve"> * MÖnh gi¸ cæ phiÕu ®ang l­u hµnh:</t>
  </si>
  <si>
    <t>E.</t>
  </si>
  <si>
    <t>C¸c quü doanh nghiÖp</t>
  </si>
  <si>
    <t>H×nh thøc kÕ to¸n ¸p dông: 
C«ng ty ¸p dông h×nh thøc sæ kÕ to¸n trªn phÇn mÒm m¸y vi tÝnh.</t>
  </si>
  <si>
    <t>Nh÷ng chi phÝ kh«ng ®­îc tÝnh vµ gi¸ gèc hµng tån kho:</t>
  </si>
  <si>
    <t>C¸c kho¶n chiÕt khÊu th­¬ng m¹i vµ gi¶m gi¸ hµng mua do hµng mua kh«ng ®óng quy c¸ch, phÈm chÊt.</t>
  </si>
  <si>
    <t>Cty TNHH §Çu t­ khai th¸c Kho¸ng s¶n SOTRACO</t>
  </si>
  <si>
    <t>Cty TNHH khai th¸c Kho¸ng s¶n SOTRACO</t>
  </si>
  <si>
    <t>Chi phÝ nguyªn vËt liÖu, chi phÝ nh©n c«ng vµ c¸c chi phÝ s¶n xuÊt, kinh doanh kh¸c ph¸t sinh trªn møc b×nh th­êng.</t>
  </si>
  <si>
    <t>Vèn ®iÒu lÖ cña C«ng ty lµ:    111.144.720.000 ®ång</t>
  </si>
  <si>
    <t>(B»ng ch÷:  Mét tr¨m m­êi mét tû, mét tr¨m bèn m­¬i bèn triÖu, b¶y tr¨m hai m­¬i ngh×n ®ång ch½n).</t>
  </si>
  <si>
    <r>
      <t xml:space="preserve">LÜnh vùc kinh doanh: </t>
    </r>
    <r>
      <rPr>
        <i/>
        <sz val="11.5"/>
        <rFont val=".VnTime"/>
        <family val="2"/>
      </rPr>
      <t>cña C«ng ty chñ yÕu lµ ho¹t ®éng Th­¬ng m¹i vµ X©y l¾p.</t>
    </r>
  </si>
  <si>
    <t>Chi phÝ b¶o qu¶n hµng tån kho trõ c¸c chi phÝ b¶o qu¶n hµng tån kho cÇn thiÕt cho qu¸ tr×nh s¶n xuÊt tiÕp theo vµ chi phÝ b¶o qu¶n hµng tån kho ph¸t sinh trong qu¸ tr×nh mua hµng.</t>
  </si>
  <si>
    <t>Chi phÝ b¸n hµng.</t>
  </si>
  <si>
    <t>Chi phÝ qu¶n lý doanh nghiÖp.</t>
  </si>
  <si>
    <t xml:space="preserve"> -</t>
  </si>
  <si>
    <t>1.1.</t>
  </si>
  <si>
    <t>1.2.</t>
  </si>
  <si>
    <t>2.1.</t>
  </si>
  <si>
    <t>2.2.</t>
  </si>
  <si>
    <t>2.3.</t>
  </si>
  <si>
    <t>2.4.</t>
  </si>
  <si>
    <t xml:space="preserve">LËp dù phßng gi¶m gi¸ hµng tån kho: </t>
  </si>
  <si>
    <t>3.1</t>
  </si>
  <si>
    <t>3.2</t>
  </si>
  <si>
    <t>5.3</t>
  </si>
  <si>
    <t xml:space="preserve">Chi phÝ ®i vay liªn quan trùc tiÕp ®Õn viÖc ®Çu t­ x©y dùng hoÆc s¶n xuÊt tµi s¶n dë dang ®­îc tÝnh vµo gi¸ trÞ cña tµi s¶n ®ã (®­îc vèn ho¸), bao gåm c¸c kho¶n l·i tiÒn vay, ph©n bæ c¸c kho¶n chiÕt khÊu hoÆc phô tréi khi ph¸t hµnh tr¸i phiÕu, c¸c kho¶n chi phÝ phô ph¸t sinh liªn quan tíi qu¸ tr×nh lµm thñ tôc vay. </t>
  </si>
  <si>
    <t>ViÖc vèn ho¸ chi phÝ ®i vay sÏ ®­îc t¹m ngõng l¹i trong c¸c giai ®o¹n mµ qu¸ tr×nh ®Çu t­ x©y dùng hoÆc s¶n xuÊt tµi s¶n dë dang bÞ gi¸n ®o¹n, trõ khi sù gi¸n ®o¹n ®ã lµ cÇn thiÕt.</t>
  </si>
  <si>
    <t>ViÖc vèn ho¸ chi phÝ ®i vay sÏ chÊm døt khi c¸c ho¹t ®éng chñ yÕu cÇn thiÕt cho viÖc chuÈn bÞ ®­a tµi s¶n dë dang vµo sö dông hoÆc b¸n ®· hoµn thµnh. Chi phÝ ®i vay ph¸t sinh sau ®ã sÏ ®­îc ghi nhËn lµ chi phÝ s¶n xuÊt, kinh doanh trong kú khi ph¸t sinh.</t>
  </si>
  <si>
    <t>C¸c kho¶n thu nhËp ph¸t sinh do ®Çu t­ t¹m thêi c¸c kho¶n vay riªng biÖt trong khi chê sö dông vµo môc ®Ých cã ®­îc tµi s¶n dë dang th× ph¶i ghi gi¶m trõ (-) vµo chi phÝ ®i vay ph¸t sinh khi vèn ho¸.</t>
  </si>
  <si>
    <t>Chi phÝ ®i vay ®­îc vèn ho¸ trong kú kh«ng ®­îc v­ît qu¸ tæng sè chi phÝ ®i vay ph¸t sinh trong kú. C¸c kho¶n l·i tiÒn vay vµ kho¶n ph©n bæ chiÕt khÊu hoÆc phô tréi ®­îc vèn ho¸ trong tõng kú kh«ng ®­îc v­ît qu¸ sè l·i vay thùc tÕ ph¸t sinh vµ sè ph©n bæ chiÕt khÊu hoÆc phô tréi trong kú ®ã.</t>
  </si>
  <si>
    <t>TiÒn göi cã kú h¹n:</t>
  </si>
  <si>
    <t>+BIDV Hµ T©y</t>
  </si>
  <si>
    <t>+MB Mü §×nh</t>
  </si>
  <si>
    <t xml:space="preserve">   + C«ng ty CP ThÐp ViÖt ý</t>
  </si>
  <si>
    <t>C«ng ty CP IDICO Nam §Þnh</t>
  </si>
  <si>
    <t>EUR</t>
  </si>
  <si>
    <t>ThuÕ tµi nguyªn</t>
  </si>
  <si>
    <t>VI.23.</t>
  </si>
  <si>
    <t>ChÝnh s¸ch kÕ to¸n ¸p dông cho chi chÝ ®i vay C«ng ty thùc hiÖn theo ChuÈn mùc KÕ to¸n sè 16 vÒ Chi phÝ ®i vay, cô thÓ:</t>
  </si>
  <si>
    <t>8.1</t>
  </si>
  <si>
    <t>8.2</t>
  </si>
  <si>
    <t>8.3</t>
  </si>
  <si>
    <t>B¸n hµng hãa, dÞch vô</t>
  </si>
  <si>
    <t>Ban Gi¸m ®èc kh¼ng ®Þnh r»ng, C«ng ty sÏ tiÕp tôc ho¹t ®éng trong n¨m tµi chÝnh tiÕp theo.</t>
  </si>
  <si>
    <t>Chªnh lÖch tû gi¸</t>
  </si>
  <si>
    <t>QuyÕt to¸n thuÕ cña C«ng ty sÏ chÞu sù kiÓm tra cña c¬ quan thuÕ. Do viÖc ¸p dông LuËt vµ c¸c quy ®Þnh vÒ thuÕ víi viÖc ¸p dông c¸c quy ®Þnh vµ ChuÈn mùc kÕ to¸n cho c¸c giao dÞch t¹i C«ng ty cã thÓ ®­îc gi¶i thÝch theo c¸ch kh¸c nhau v× vËy sè thuÕ ®­îc tr×nh bµy trªn B¸o c¸o tµi chÝnh cã thÓ thay ®æi theo quyÕt ®Þnh cña C¬ quan thuÕ.</t>
  </si>
  <si>
    <t>Bè trÝ c¬ cÊu tµi s¶n vµ nguån vèn</t>
  </si>
  <si>
    <t>1.1</t>
  </si>
  <si>
    <t>Bè trÝ c¬ cÊu tµi s¶n (%)</t>
  </si>
  <si>
    <t>Tµi s¶n dµi h¹n/Tæng tµi s¶n</t>
  </si>
  <si>
    <t>Tµi s¶n ng¾n h¹n/Tæng tµi s¶n</t>
  </si>
  <si>
    <t>1.2</t>
  </si>
  <si>
    <t>Bè trÝ c¬ cÊu nguån vèn (%)</t>
  </si>
  <si>
    <t>Nî ph¶i tr¶/Tæng nguån vèn</t>
  </si>
  <si>
    <t>Nguån vèn chñ së h÷u/Tæng nguån vèn</t>
  </si>
  <si>
    <t>Kh¶ n¨ng thanh to¸n</t>
  </si>
  <si>
    <t>Kh¶ n¨ng thanh to¸n nî ng¾n h¹n (lÇn)</t>
  </si>
  <si>
    <t>Kh¶ n¨ng thanh to¸n nhanh (lÇn)</t>
  </si>
  <si>
    <t>Tû suÊt sinh lêi</t>
  </si>
  <si>
    <t>Tû suÊt sinh lêi trªn doanh thu thuÇn (%)</t>
  </si>
  <si>
    <t>Tû suÊt lîi nhuËn tr­íc thuÕ trªn doanh thu thuÇn</t>
  </si>
  <si>
    <t>Tû suÊt lîi nhuËn sau thuÕ trªn doanh thu thuÇn</t>
  </si>
  <si>
    <t>Tû suÊt lîi nhuËn trªn tæng tµi s¶n (%)</t>
  </si>
  <si>
    <t>Tû suÊt lîi nhuËn tr­íc thuÕ trªn tæng tµi s¶n</t>
  </si>
  <si>
    <t>Tû suÊt lîi nhuËn sau thuÕ trªn tæng tµi s¶n</t>
  </si>
  <si>
    <t>Mét sè chØ tiªu tµi chÝnh c¬ b¶n</t>
  </si>
  <si>
    <t>Cæ phiÕu quü</t>
  </si>
  <si>
    <t>Chi phÝ tµi chÝnh kh¸c</t>
  </si>
  <si>
    <t>Th«ng tin so s¸nh</t>
  </si>
  <si>
    <t xml:space="preserve">Sè cuèi n¨m </t>
  </si>
  <si>
    <t xml:space="preserve"> + TiÒn göi ViÖt Nam ®ång</t>
  </si>
  <si>
    <t xml:space="preserve">Quü dù phßng tµi chÝnh </t>
  </si>
  <si>
    <t>Vèn kh¸c thuéc vèn CSH</t>
  </si>
  <si>
    <t xml:space="preserve">N¨m nay </t>
  </si>
  <si>
    <t>ChuyÓn nguån kinh phÝ sang Nguån vèn §TXDCB</t>
  </si>
  <si>
    <t>8. T¨ng, gi¶m tµi s¶n cè ®Þnh h÷u h×nh</t>
  </si>
  <si>
    <t xml:space="preserve"> - T¨ng vèn trong n¨m tr­íc</t>
  </si>
  <si>
    <t xml:space="preserve"> - L·i trong n¨m tr­íc</t>
  </si>
  <si>
    <t xml:space="preserve"> - Gi¶m vèn trong n¨m tr­íc</t>
  </si>
  <si>
    <t xml:space="preserve"> - Lç trong n¨m tr­íc</t>
  </si>
  <si>
    <t xml:space="preserve"> - T¨ng vèn trong kú nµy</t>
  </si>
  <si>
    <t xml:space="preserve"> - L·i trong kú</t>
  </si>
  <si>
    <t xml:space="preserve"> - Gi¶m vèn trong kú nµy</t>
  </si>
  <si>
    <t xml:space="preserve"> - Lç trong kú</t>
  </si>
  <si>
    <t>22. T¨ng, gi¶m vèn chñ së h÷u</t>
  </si>
  <si>
    <t>26.</t>
  </si>
  <si>
    <t>27.</t>
  </si>
  <si>
    <t>28.</t>
  </si>
  <si>
    <t>29.</t>
  </si>
  <si>
    <t>30.</t>
  </si>
  <si>
    <t>32.</t>
  </si>
  <si>
    <t>TiÒn vµ c¸c kho¶n t­¬ng ®­¬ng tiÒn bao gåm: c¸c kho¶n tiÒn mÆt t¹i quü, c¸c kho¶n ®Çu t­ ng¾n h¹n, hoÆc c¸c kho¶n ®Çu t­ cã tÝnh thanh kho¶n cao. C¸c kho¶n thanh kho¶n cao lµ c¸c kho¶n cã kh¶ n¨ng chuyÓn ®æi thµnh c¸c kho¶n tiÒn x¸c ®Þnh vµ Ýt rñi ro liªn quan ®Õn viÖc biÕn ®éng gi¸ trÞ cña c¸c kho¶n nµy.</t>
  </si>
  <si>
    <t>CTY CP ĐẦU TƯ VÀ THƯƠNG MẠI DẦU KHÍ SÔNG ĐÀ</t>
  </si>
  <si>
    <t>BÁO CÁO TÀI CHÍNH HỢP NHẤT</t>
  </si>
  <si>
    <t>Địa chỉ: Tầng 4 - CT3 - Fodacon - Trần Phú - Hà Đông - Hà Nội.</t>
  </si>
  <si>
    <t>Tel: 0462700385           Fax: 0462700398</t>
  </si>
  <si>
    <t>Mẫu số B 01 - DN</t>
  </si>
  <si>
    <t>BẢNG CÂN ĐỐI KẾ TOÁN HỢP NHẤT</t>
  </si>
  <si>
    <t>Đơn vị tính: VND</t>
  </si>
  <si>
    <t>Mục</t>
  </si>
  <si>
    <t>TM</t>
  </si>
  <si>
    <t>TK</t>
  </si>
  <si>
    <t>CHỈ TIÊU</t>
  </si>
  <si>
    <t>Mã số</t>
  </si>
  <si>
    <t>Thuyết minh</t>
  </si>
  <si>
    <t>Lo¹i</t>
  </si>
  <si>
    <t>TÀI SẢN</t>
  </si>
  <si>
    <t>A</t>
  </si>
  <si>
    <t>TÀI SẢN NGẮN HẠN</t>
  </si>
  <si>
    <t>N</t>
  </si>
  <si>
    <t>I</t>
  </si>
  <si>
    <t>Tiền và các khoản tương đương tiền</t>
  </si>
  <si>
    <t>Tiền</t>
  </si>
  <si>
    <t>V.1</t>
  </si>
  <si>
    <t>Các khoản tương đương tiền</t>
  </si>
  <si>
    <t>II</t>
  </si>
  <si>
    <t>Các khoản đầu tư tài chính ngắn hạn</t>
  </si>
  <si>
    <t>Đầu tư ngắn hạn</t>
  </si>
  <si>
    <t>Dự phòng giảm giá đầu tư ngắn hạn (*)</t>
  </si>
  <si>
    <t>III</t>
  </si>
  <si>
    <t>Các khoản phải thu ngắn hạn</t>
  </si>
  <si>
    <t>Phải thu của khách hàng</t>
  </si>
  <si>
    <t>331B</t>
  </si>
  <si>
    <t>Trả trước cho người bán</t>
  </si>
  <si>
    <t>Phải thu nội bộ</t>
  </si>
  <si>
    <t>Phải thu theo tiến độ kế hoạch HĐXD</t>
  </si>
  <si>
    <t>Các khoản phải thu khác</t>
  </si>
  <si>
    <t xml:space="preserve">NH §Çu t­ vµ Ph¸t triÓn ViÖt Nam - Chi nh¸nh CÇu GiÊy </t>
  </si>
  <si>
    <t xml:space="preserve">                       Hoµng V¨n To¶n</t>
  </si>
  <si>
    <t>V.2</t>
  </si>
  <si>
    <t xml:space="preserve">Dự phòng phải thu ngắn hạn khó đòi </t>
  </si>
  <si>
    <t>IV</t>
  </si>
  <si>
    <t>Hàng tồn kho</t>
  </si>
  <si>
    <t>V.3</t>
  </si>
  <si>
    <t xml:space="preserve">Dự phòng giảm giá hàng tồn kho </t>
  </si>
  <si>
    <t>V</t>
  </si>
  <si>
    <t>Tài sản ngắn hạn khác</t>
  </si>
  <si>
    <t>Chi phí trả trước ngắn hạn</t>
  </si>
  <si>
    <t>Thuế GTGT được khấu trừ</t>
  </si>
  <si>
    <t>Thuế và các khoản khác phải thu Nhà nước</t>
  </si>
  <si>
    <t>B</t>
  </si>
  <si>
    <t>TÀI SẢN DÀI HẠN</t>
  </si>
  <si>
    <t>Các khoản phải thu dài hạn</t>
  </si>
  <si>
    <t>Phải thu dài hạn của khách hàng</t>
  </si>
  <si>
    <t>Vốn kinh doanh ở đơn vị trực thuộc</t>
  </si>
  <si>
    <t>Phải thu dài hạn nội bộ</t>
  </si>
  <si>
    <t>Phải thu dài hạn khác</t>
  </si>
  <si>
    <t>Dự phòng phải thu dài hạn khó đòi (*)</t>
  </si>
  <si>
    <t>Tài sản cố định</t>
  </si>
  <si>
    <t>Tài sản cố định hữu hình</t>
  </si>
  <si>
    <t>V.4</t>
  </si>
  <si>
    <t>Nguyên giá</t>
  </si>
  <si>
    <t xml:space="preserve">Giá trị hao mòn luỹ kế </t>
  </si>
  <si>
    <t>Tài sản cố định thuê tài chính</t>
  </si>
  <si>
    <t>Giá trị hao mòn luỹ kế (*)</t>
  </si>
  <si>
    <t>Tài sản cố định vô hình</t>
  </si>
  <si>
    <t>Chi phí xây dựng cơ bản dở dang</t>
  </si>
  <si>
    <t>V.6</t>
  </si>
  <si>
    <t>Bất động sản đầu tư</t>
  </si>
  <si>
    <t>Các khoản đầu tư tài chính dài hạn</t>
  </si>
  <si>
    <t>Hà Nội, ngày 25 tháng 04 năm 2013</t>
  </si>
  <si>
    <t>Đầu tư vào công ty con</t>
  </si>
  <si>
    <t>Đầu tư vào công ty liên kết, liên doanh</t>
  </si>
  <si>
    <t>Đầu tư dài hạn khác</t>
  </si>
  <si>
    <t>V.7</t>
  </si>
  <si>
    <t xml:space="preserve">Dự phòng giảm giá đầu tư tài chính dài hạn </t>
  </si>
  <si>
    <t>Tài sản dài hạn khác</t>
  </si>
  <si>
    <t>Chi phí trả trước dài hạn</t>
  </si>
  <si>
    <t>V.8</t>
  </si>
  <si>
    <t>Tài sản thuế thu nhập hoãn lại</t>
  </si>
  <si>
    <t>VI</t>
  </si>
  <si>
    <t>Lợi thế thương mại</t>
  </si>
  <si>
    <t>TỔNG CỘNG TÀI SẢN (270=100+200)</t>
  </si>
  <si>
    <t>NGUỒN VỐN</t>
  </si>
  <si>
    <t xml:space="preserve">NỢ PHẢI TRẢ </t>
  </si>
  <si>
    <t>C</t>
  </si>
  <si>
    <t>Nợ ngắn hạn</t>
  </si>
  <si>
    <t>Vay và nợ ngắn hạn</t>
  </si>
  <si>
    <t>V.9</t>
  </si>
  <si>
    <t>Phải trả người bán</t>
  </si>
  <si>
    <t>131B</t>
  </si>
  <si>
    <t>Người mua trả tiền trước</t>
  </si>
  <si>
    <t>Thuế và các khoản phải nộp Nhà nước</t>
  </si>
  <si>
    <t>Phải trả người lao động</t>
  </si>
  <si>
    <t>Chi phí phải trả</t>
  </si>
  <si>
    <t>Phải trả nội bộ</t>
  </si>
  <si>
    <t>Phải trả theo tiến độ kế hoạch HĐXD</t>
  </si>
  <si>
    <t>Các khoản phải trả, phải nộp khác</t>
  </si>
  <si>
    <t>Dự phòng phải trả ngắn hạn</t>
  </si>
  <si>
    <t>Quỹ khen thưởng, phúc lợi</t>
  </si>
  <si>
    <t>Nợ dài hạn</t>
  </si>
  <si>
    <t>Phải trả dài hạn người bán</t>
  </si>
  <si>
    <t>Phải trả dài hạn nội bộ</t>
  </si>
  <si>
    <t>Phải trả dài hạn khác</t>
  </si>
  <si>
    <t>Vay và nợ dài hạn</t>
  </si>
  <si>
    <t>Thuế thu nhập hoãn lại phải trả</t>
  </si>
  <si>
    <t>Dự phòng trợ cấp mất việc làm</t>
  </si>
  <si>
    <t>Dự phòng phải trả dài hạn</t>
  </si>
  <si>
    <t>Doanh thu chưa thực hiện</t>
  </si>
  <si>
    <t>Quỹ phát triển khoa học công nghệ</t>
  </si>
  <si>
    <t>VỐN CHỦ SỞ HỮU</t>
  </si>
  <si>
    <t>Vốn chủ sở hữu</t>
  </si>
  <si>
    <t>Vốn đầu tư của chủ sở hữu</t>
  </si>
  <si>
    <t>Thặng dư vốn cổ phần</t>
  </si>
  <si>
    <t>Vốn khác của chủ sở hữu</t>
  </si>
  <si>
    <t>Cổ phiếu quỹ (*)</t>
  </si>
  <si>
    <t>Chênh lệch đánh giá lại tài sản</t>
  </si>
  <si>
    <t>Chênh lệch tỷ giá hối đoái</t>
  </si>
  <si>
    <t>Quỹ đầu tư phát triển</t>
  </si>
  <si>
    <t>Quỹ dự phòng tài chính</t>
  </si>
  <si>
    <t>Quỹ khác thuộc vốn chủ sở hữu</t>
  </si>
  <si>
    <t>Lợi nhuận sau thuế chưa phân phối</t>
  </si>
  <si>
    <t>Nguồn vốn đầu tư xây dựng cơ bản</t>
  </si>
  <si>
    <t>Quỹ hỗ trợ sắp xếp doanh nghiệp</t>
  </si>
  <si>
    <t>Nguồn kinh phí và quỹ khác</t>
  </si>
  <si>
    <t>Nguồn kinh phí</t>
  </si>
  <si>
    <t>Nguồn kinh phí đã hình thành TSCĐ</t>
  </si>
  <si>
    <t>LỢI ÍCH CỔ ĐÔNG THIỂU SỐ</t>
  </si>
  <si>
    <t>TỔNG CỘNG NGUỒN VỐN (440=300+400)</t>
  </si>
  <si>
    <t>CÁC CHỈ TIÊU NGOÀI BẢNG</t>
  </si>
  <si>
    <t>CÁC CHỈ TIÊU NGOÀI BẢNG CÂN ĐỐI KẾ TOÁN</t>
  </si>
  <si>
    <t>Tài sản thuê ngoài</t>
  </si>
  <si>
    <t>Vật tư hàng hoá nhận giữ hộ, nhận gia công</t>
  </si>
  <si>
    <t>Hàng hoá nhận bán hộ, nhận ký gửi, ký cược</t>
  </si>
  <si>
    <t>Nợ khó đòi đã xử lý</t>
  </si>
  <si>
    <t>Ngoại tệ các loại</t>
  </si>
  <si>
    <t>Dự toán chi sự nghiệp, dự án</t>
  </si>
  <si>
    <t xml:space="preserve">   Lập biểu                                            Kế toán trưởng</t>
  </si>
  <si>
    <t>Tổng giám đốc</t>
  </si>
  <si>
    <t>x</t>
  </si>
  <si>
    <t xml:space="preserve">Lê Trọng Nghĩa                                 Phạm Trường Tam      </t>
  </si>
  <si>
    <t>Hoàng Văn Toản</t>
  </si>
  <si>
    <t>CÔNG TY CP ĐẦU TƯ VÀ THƯƠNG MẠI DẦU KHÍ SÔNG ĐÀ</t>
  </si>
  <si>
    <t>Địa chỉ: Tầng 4 - CT3 - Toà nhà FODACON - Trần Phú - Hà Đông - Hà Nội</t>
  </si>
  <si>
    <t>Tel: (84) 4 6270 0385        Fax: (84) 4 6270 0398</t>
  </si>
  <si>
    <t>Mẫu số B 02 - DN/HN</t>
  </si>
  <si>
    <t>BÁO CÁO KẾT QUẢ HOẠT ĐỘNG KINH DOANH HỢP NHẤT</t>
  </si>
  <si>
    <t>Chỉ tiêu</t>
  </si>
  <si>
    <t>Doanh thu bán hàng và cung cấp dịch vụ</t>
  </si>
  <si>
    <t>VI.15.</t>
  </si>
  <si>
    <t>Các khoản giảm trừ doanh thu</t>
  </si>
  <si>
    <t>VI.16.</t>
  </si>
  <si>
    <t>Doanh thu thuần bán hàng và cung cấp dịch vụ 
(10=01-02)</t>
  </si>
  <si>
    <t>VI.17.</t>
  </si>
  <si>
    <t>Giá vốn hàng bán</t>
  </si>
  <si>
    <t>VI.18.</t>
  </si>
  <si>
    <t>Lợi nhuận gộp về bán hàng và cung cấp dịch vụ 
(20=10-11)</t>
  </si>
  <si>
    <t>Doanh thu hoạt động tài chính</t>
  </si>
  <si>
    <t>VI.19.</t>
  </si>
  <si>
    <t>Chi phí tài chính</t>
  </si>
  <si>
    <t>VI.20.</t>
  </si>
  <si>
    <t>Trong đó: Chi phí lãi vay</t>
  </si>
  <si>
    <t>Chi phí bán hàng</t>
  </si>
  <si>
    <t>Chi phí quản lý doanh nghiệp</t>
  </si>
  <si>
    <t>Lợi nhuận thuần từ hoạt động kinh doanh 
{30=20+(21-22)-24+25)}</t>
  </si>
  <si>
    <t>Thu nhập khác</t>
  </si>
  <si>
    <t>Chi phí khác</t>
  </si>
  <si>
    <t>Lợi nhuận khác (40=31-32)</t>
  </si>
  <si>
    <t>Tổng lợi nhuận kế toán trước thuế ( 50=30+40)</t>
  </si>
  <si>
    <t>821 3334</t>
  </si>
  <si>
    <t>Chi phí thuế thu nhập doanh nghiệp hiện hành</t>
  </si>
  <si>
    <t>VI.21.</t>
  </si>
  <si>
    <t>Chi phí thuế thu nhập doanh nghiệp hoãn lại</t>
  </si>
  <si>
    <t>Lợi nhuận sau thuế thu nhập doanh nghiệp (60=50-51-52)</t>
  </si>
  <si>
    <t>Lợi nhuận sau thuế của cổ đông thiểu số</t>
  </si>
  <si>
    <t>Lợi nhuận sau thuế của cổ đông công ty mẹ</t>
  </si>
  <si>
    <t>Lãi cơ bản trên cổ phiếu</t>
  </si>
  <si>
    <t>Lập biểu</t>
  </si>
  <si>
    <t>Lê Trọng Nghĩa</t>
  </si>
  <si>
    <t>L­u chuyÓn tiÒn thuÇn trong kú (50=20+30+40)</t>
  </si>
  <si>
    <t xml:space="preserve">                Ng­êi lËp biÓu                                    KÕ to¸n tr­ëng</t>
  </si>
  <si>
    <t xml:space="preserve">    Tæng Gi¸m ®èc</t>
  </si>
  <si>
    <t>Th«ng tin bæ sung cho c¸c kho¶n môc tr×nh bµy trªn B¶ng c©n ®èi kÕ to¸n (§VT: VND)</t>
  </si>
  <si>
    <t>8. Ph¶i tr¶ theo tiÕn ®é kÕ ho¹ch hîp ®ång XD</t>
  </si>
  <si>
    <t>4. Dù phßng gi¶m gi¸ chøng kho¸n §T DH (*)</t>
  </si>
  <si>
    <t xml:space="preserve">2. Dù phßng gi¶m gi¸ chøng kho¸n §T NH(*) </t>
  </si>
  <si>
    <t>3. Ph¶i thu néi bé</t>
  </si>
  <si>
    <t xml:space="preserve">5. C¸c kho¶n ph¶i thu kh¸c </t>
  </si>
  <si>
    <t>2. ThuÕ GTGT ®­îc khÊu trõ</t>
  </si>
  <si>
    <t xml:space="preserve">4. Tµi s¶n ng¾n h¹n kh¸c </t>
  </si>
  <si>
    <t>4. Chi phÝ x©y dùng c¬ b¶n dë dang</t>
  </si>
  <si>
    <t>3. §Çu t­ dµi h¹n kh¸c</t>
  </si>
  <si>
    <t xml:space="preserve">4. ThuÕ vµ c¸c kho¶n ph¶i nép Nhµ n­íc </t>
  </si>
  <si>
    <t>5. Ph¶i tr¶ c«ng nh©n viªn</t>
  </si>
  <si>
    <t>6. Chi phÝ ph¶i tr¶</t>
  </si>
  <si>
    <t>7. Ph¶i tr¶ néi bé</t>
  </si>
  <si>
    <t>9. C¸c kho¶n ph¶i tr¶, ph¶i nép kh¸c</t>
  </si>
  <si>
    <t>4. Vay vµ nî dµi h¹n</t>
  </si>
  <si>
    <t>6. Dù phßng trî cÊp mÊt viÖc lµm</t>
  </si>
  <si>
    <r>
      <t xml:space="preserve">C«ng ty cæ phÇn thÐp ViÖt </t>
    </r>
    <r>
      <rPr>
        <sz val="11"/>
        <rFont val=".VnTimeH"/>
        <family val="2"/>
      </rPr>
      <t>ý</t>
    </r>
  </si>
  <si>
    <t>Chi phÝ má ®¸ vµ tr¹m nghiÒn</t>
  </si>
  <si>
    <t>7. Quü ®Çu t­ ph¸t triÓn</t>
  </si>
  <si>
    <t>8. Quü dù phßng tµi chÝnh</t>
  </si>
  <si>
    <t>9. Quü kh¸c thuéc vèn chñ së h÷u</t>
  </si>
  <si>
    <t>10. Lîi nhuËn ch­a ph©n phèi</t>
  </si>
  <si>
    <t>11. Nguån vèn ®Çu t­ XDCB</t>
  </si>
  <si>
    <t>C«ng ty TNHH KiÓm to¸n vµ KÕ to¸n Hµ Néi</t>
  </si>
  <si>
    <t>Sè b¸o c¸o</t>
  </si>
  <si>
    <t>3. C¸c kho¶n thuÕ ph¶i thu Nhµ n­íc</t>
  </si>
  <si>
    <t>D1361</t>
  </si>
  <si>
    <t>Vèn kinh doanh ë ®¬n vÞ trùc thuéc</t>
  </si>
  <si>
    <t>Sè d­ ®Çu kú</t>
  </si>
  <si>
    <t xml:space="preserve"> - Mua trong kú</t>
  </si>
  <si>
    <t>1. Sè d­ ®Çu kú</t>
  </si>
  <si>
    <t>2. Sè t¨ng trong kú</t>
  </si>
  <si>
    <t>3. Sè gi¶m trong kú</t>
  </si>
  <si>
    <t>4.  Sè d­ cuèi kú</t>
  </si>
  <si>
    <t xml:space="preserve"> - KhÊu hao trong kú</t>
  </si>
  <si>
    <t xml:space="preserve"> 4. Sè d­ cuèi kú</t>
  </si>
  <si>
    <t>1. T¹i ngµy ®Çu kú</t>
  </si>
  <si>
    <t>2. T¹i ngµy cuèi kú</t>
  </si>
  <si>
    <t>C«ng ty S«ng §µ 12</t>
  </si>
  <si>
    <t>Cæ ®«ng kh¸c</t>
  </si>
  <si>
    <t>S¶n xuÊt r­îu vang</t>
  </si>
  <si>
    <t>§Þa chØ: T4- CT3 - Toµ Nhµ FODACON - TrÇn Phó - Hµ §«ng - Hµ Néi</t>
  </si>
  <si>
    <t xml:space="preserve">   + Cty CP Xi m¨ng Hoµng Mai</t>
  </si>
  <si>
    <t xml:space="preserve">   + C«ng ty CP S«ng §µ 5</t>
  </si>
  <si>
    <t xml:space="preserve">   + C«ng ty CP Xi m¨ng S«ng §µ</t>
  </si>
  <si>
    <t>C«ng ty CP §Çu t­ &amp; X©y l¾p khÝ</t>
  </si>
  <si>
    <t>ThiÕt kÕ néi thÊt c«ng tr×nh</t>
  </si>
  <si>
    <t xml:space="preserve">- </t>
  </si>
  <si>
    <t>LËp dù ¸n ®Çu t­ x©y dùng (kh«ng bao gåm t­ vÊn ph¸p luËt)</t>
  </si>
  <si>
    <t>Gi¸m s¸t thi c«ng x©y dùng c«ng tr×nh d©n dông vµ c«ng nghiÖp lÜnh vùc x©y dùng vµ hoµn thiÖn</t>
  </si>
  <si>
    <t>ThiÕt kÕ kiÕn tróc c«ng tr×nh</t>
  </si>
  <si>
    <t>ThiÕt kÕ quy ho¹ch x©y dùng</t>
  </si>
  <si>
    <t>Thi c«ng néi thÊt c«ng tr×nh</t>
  </si>
  <si>
    <t>Kinh doanh bÊt ®éng s¶n</t>
  </si>
  <si>
    <t xml:space="preserve">Ph¶i thu dµi h¹n kh¸c: </t>
  </si>
  <si>
    <t xml:space="preserve">   + C«ng ty CP S«ng §µ 7</t>
  </si>
  <si>
    <t xml:space="preserve">   + TCT CP XL DK VN</t>
  </si>
  <si>
    <t xml:space="preserve">   + TCT CP BH DK VN</t>
  </si>
  <si>
    <t xml:space="preserve">   + C«ng ty CP S«ng §µ 9</t>
  </si>
  <si>
    <t xml:space="preserve">   + C«ng ty CP S§6</t>
  </si>
  <si>
    <t xml:space="preserve">   + C«ng ty CP TËp ®oµn Hoµ Ph¸t (HPG)</t>
  </si>
  <si>
    <t>XÝ nghiÖp 1</t>
  </si>
  <si>
    <t>§Çu t­ cæ phiÕu</t>
  </si>
  <si>
    <t>Gãp vèn thµnh lËp c«ng ty</t>
  </si>
  <si>
    <t>C«ng ty CP §T&amp;TM DÇu KhÝ Nghi S¬n</t>
  </si>
  <si>
    <t>C«ng ty Cæ phÇn Bª t«ng c«ng nghÖ cao</t>
  </si>
  <si>
    <t>C«ng ty CP Thñy ®iÖn Cao nguyªn S«ng §µ</t>
  </si>
  <si>
    <t>C«ng ty CP Thuû ®iÖn §¨ck§rinh</t>
  </si>
  <si>
    <t>C«ng ty CP CÇu BOT §ång Nai</t>
  </si>
  <si>
    <t>C«ng ty CP C¬ ®iÖn l¹nh ViÖt NhËt</t>
  </si>
  <si>
    <t>C«ng ty CP DÞch vô VËn t¶i DÇu khÝ Cöu Long</t>
  </si>
  <si>
    <t>C«ng ty CP Thñy ®iÖn §¨cktih</t>
  </si>
  <si>
    <t>VND</t>
  </si>
  <si>
    <t>USD</t>
  </si>
  <si>
    <t>NH TM CP Qu©n ®éi - CN Mü §×nh</t>
  </si>
  <si>
    <t xml:space="preserve">Ng©n hµng §T vµ Ph¸t triÓn ViÖt Nam - Chi nh¸nh Hµ T©y </t>
  </si>
  <si>
    <t>NH TM CP Q§ - CN Mü §×nh</t>
  </si>
  <si>
    <t>Ocen bank CN Th¨ng Long</t>
  </si>
  <si>
    <t xml:space="preserve">NH §Çu t­ vµ Ph¸t triÓn ViÖt Nam - Chi nh¸nh Hµ T©y </t>
  </si>
  <si>
    <t>ThuÕ nhµ ®Êt vµ tiÒn thuª ®Êt</t>
  </si>
  <si>
    <t>Chi nh¸nh Hoµ B×nh</t>
  </si>
  <si>
    <t>V¨n phßng c«ng ty</t>
  </si>
  <si>
    <t>Thu CP c¸c dù ¸n</t>
  </si>
  <si>
    <t xml:space="preserve">Vèn ®Çu t­ cña Nhµ n­íc </t>
  </si>
  <si>
    <t>Doanh thu ho¹t ®éng x©y l¾p</t>
  </si>
  <si>
    <t>Gi¸ vèn ho¹t ®éng x©y l¾p</t>
  </si>
  <si>
    <t>Lç chªnh lÖch tØ gi¸ ®· thùc hiÖn</t>
  </si>
  <si>
    <t>Lç chªnh lÖch tØ gi¸ ch­a thùc hiÖn</t>
  </si>
  <si>
    <t>6 - 10 n¨m</t>
  </si>
  <si>
    <r>
      <t>Ph­¬ng ph¸p x¸c ®Þnh gi¸ trÞ hµng tån kho cuèi kú:</t>
    </r>
    <r>
      <rPr>
        <sz val="11.5"/>
        <rFont val=".VnTime"/>
        <family val="2"/>
      </rPr>
      <t xml:space="preserve"> Gi¸ trÞ hµng tån kho cuèi kú = Gi¸ trÞ hµng tån ®Çu kú + Gi¸ trÞ hµng nhËp trong kú - Gi¸ trÞ hµng xuÊt trong kú. (Ph­¬ng ph¸p tÝnh gi¸ hµng xuÊt kho theo ph­¬ng ph¸p B×nh qu©n gia quyÒn).</t>
    </r>
  </si>
  <si>
    <t>Quü dù phßng trî cÊp mÊt viÖc lµm: ®­îc trÝch theo tû lÖ 3% trªn quü tiÒn l­¬ng lµm c¬ së ®ãng b¶o hiÓm x· héi theo h­íng dÉn t¹i Th«ng t­ sè 82/2003/TT-BTC ngµy 14/08/2003 cña Bé Tµi chÝnh vµ ®­îc h¹ch to¸n vµo chi phÝ qu¶n lý doanh nghiÖp trong kú.</t>
  </si>
  <si>
    <t>Tuyªn bè tu©n thñ chuÈn mùc kÕ to¸n vµ chÕ ®é kÕ to¸n:</t>
  </si>
  <si>
    <t>4.1</t>
  </si>
  <si>
    <t>4.2</t>
  </si>
  <si>
    <t>6.1</t>
  </si>
  <si>
    <t>6.2</t>
  </si>
  <si>
    <t xml:space="preserve">§èi víi nh÷ng TSC§ ®Æc thï, viÖc söa ch÷a cã tÝnh chu kú th× chi phÝ söa ch÷a lín nh÷ng tµi s¶n nµy ®­îc trÝch trªn cë së dù to¸n hoÆc theo kÕ ho¹ch ®· th«ng b¸o víi c¬ quan thuÕ trùc tiÕp qu¶n lý vµ ®­îc h¹ch to¸n vµo chi phÝ s¶n xuÊt kinh doanh. </t>
  </si>
  <si>
    <t>11.1</t>
  </si>
  <si>
    <t>11.2</t>
  </si>
  <si>
    <t>C¸c kho¶n ph¶i tr¶ ng­êi b¸n, ph¶i tr¶ néi bé, ph¶i tr¶ kh¸c t¹i thêi ®iÓm b¸o c¸o, nÕu:</t>
  </si>
  <si>
    <t>Nguyªn t¾c vµ ph­¬ng ph¸p ghi nhËn chi phÝ thuÕ thu nhËp doanh nghiÖp hiÖn hµnh</t>
  </si>
  <si>
    <t xml:space="preserve"> + TiÒn göi Ngo¹i tÖ (USD)</t>
  </si>
  <si>
    <t>Ph¶i thu vÒ cæ phÇn ho¸</t>
  </si>
  <si>
    <t>Ph¶i thu vÒ cæ tøc vµ lîi nhuËn ®­îc chia</t>
  </si>
  <si>
    <t>T¨ng, gi¶m bÊt ®éng s¶n ®Çu t­: 0</t>
  </si>
  <si>
    <t>§Çu t­ dµi h¹n kh¸c:</t>
  </si>
  <si>
    <t>C«ng cô dông cô xuÊt dïng</t>
  </si>
  <si>
    <t>Vay Ng©n hµng vµ c¸c tæ chøc tÝn dông</t>
  </si>
  <si>
    <t>Chi phÝ ph¶i tr¶:</t>
  </si>
  <si>
    <t>Vèn gãp cña c¸c cæ ®«ng kh¸c</t>
  </si>
  <si>
    <t>§.</t>
  </si>
  <si>
    <t>Doanh thu b¸n hµng ho¸</t>
  </si>
  <si>
    <t>Doanh thu cung cÊp dÞch vô</t>
  </si>
  <si>
    <t>L·i tiÒn göi, tiÒn cho vay</t>
  </si>
  <si>
    <t>Cæ tøc, lîi nhuËn ®­îc chia, l·i ®Çu t­ CP</t>
  </si>
  <si>
    <t>L·i tiÒn vay</t>
  </si>
  <si>
    <t>Dù phßng gi¶m gi¸ chøng kho¸n</t>
  </si>
  <si>
    <t>Chi phÝ s¶n xuÊt kinh doanh theo yÕu tè</t>
  </si>
  <si>
    <t>Chi phÝ nguyªn liÖu, vËt liÖu</t>
  </si>
  <si>
    <t>Chi phÝ nh©n c«ng</t>
  </si>
  <si>
    <t>Chi phÝ khÊu hao tµi s¶n cè ®Þnh</t>
  </si>
  <si>
    <t>Chi  phÝ dÞch vô mua ngoµi</t>
  </si>
  <si>
    <t>Chi phÝ kh¸c b»ng tiÒn kh¸c</t>
  </si>
  <si>
    <t>Giao dÞch ph¸t sinh víi C«ng ty con.</t>
  </si>
  <si>
    <t>Ng­êi lËp biÓu</t>
  </si>
  <si>
    <t>N¨m 2009 C«ng ty kh«ng cã kho¶n ®Çu t­ ng¾n h¹n, dµi h¹n nµo ph¶i trÝch lËp dù phßng gi¶m gi¸ ®Çu t­ do kh«ng ®ñ c¨n cø x¸c ®Þnh gi¸ tham chiÕu theo quy ®Þnh.</t>
  </si>
  <si>
    <r>
      <t>Ph­¬ng ph¸p h¹ch to¸n tæng hîp hµng tån kho:</t>
    </r>
    <r>
      <rPr>
        <sz val="11.5"/>
        <rFont val=".VnTime"/>
        <family val="2"/>
      </rPr>
      <t xml:space="preserve"> theo ph­¬ng ph¸p Kª khai th­êng xuyªn.</t>
    </r>
  </si>
  <si>
    <t>Trong n¨m, C«ng ty kh«ng cã hµng tån kho nµo ph¶i trÝch lËp dù phßng gi¶m gi¸.</t>
  </si>
  <si>
    <t>5 - 50 n¨m</t>
  </si>
  <si>
    <t>3 - 8 n¨m</t>
  </si>
  <si>
    <t>C«ng ty kh«ng cã BÊt ®éng s¶n ®Çu t­.</t>
  </si>
  <si>
    <r>
      <t>C¸c kho¶n ®Çu t­ tµi chÝnh dµi h¹n</t>
    </r>
    <r>
      <rPr>
        <sz val="11.5"/>
        <rFont val=".VnTime"/>
        <family val="2"/>
      </rPr>
      <t xml:space="preserve"> cña C«ng ty bao gåm ®Çu t­ vµo C«ng ty con, ®Çu t­ vµo C«ng ty liªn kÕt ®­îc ghi nhËn theo gi¸ gèc, b¾t ®Çu tõ ngµy gãp vèn ®Çu t­.</t>
    </r>
  </si>
  <si>
    <r>
      <t>C¸c kho¶n ®Çu t­ tµi chÝnh ng¾n h¹n</t>
    </r>
    <r>
      <rPr>
        <sz val="11.5"/>
        <rFont val=".VnTime"/>
        <family val="2"/>
      </rPr>
      <t xml:space="preserve"> cña C«ng ty bao gåm c¸c kho¶n cho vay cã thêi h¹n thu håi d­íi 01 n¨m ®­îc ghi nhËn theo gi¸ gèc b¾t ®Çu tõ ngµy cho vay.</t>
    </r>
  </si>
  <si>
    <t>Chi phÝ thuÕ thu nhËp doanh nghiÖp ho·n l¹i: C«ng ty kh«ng ph¸t sinh nghiÖp vô nµy.</t>
  </si>
  <si>
    <t xml:space="preserve">ThuÕ gi¸ trÞ gia t¨ng: C«ng ty thùc hiÖn kª khai vµ nép thuÕ gi¸ trÞ gia t¨ng t¹i Côc thuÕ TP Hµ Néi. C¸c ®¬n vÞ trùc thuéc kª khai thuÕ GTGT t¹i n¬i cã trô së theo ®¨ng ký thuÕ vµ n¬i ®ang thùc hiÖn c¸c Hîp ®ång x©y l¾p c«ng tr×nh. Hµng th¸ng cã lËp tê khai thuÕ ®Çu vµo vµ thuÕ ®Çu ra theo ®óng qui ®Þnh. Khi kÕt thóc n¨m tµi chÝnh ®¬n vÞ lËp c¸c B¸o c¸o thuÕ Gi¸ trÞ gia t¨ng theo qui ®Þnh hiÖn hµnh. </t>
  </si>
  <si>
    <t>Gi¸ vèn ho¹t ®éng kinh doanh kh¸c</t>
  </si>
  <si>
    <t>LËp dù phßng ph¶i thu khã ®ßi: Dù phßng nî ph¶i thu khã ®ßi thÓ hiÖn phÇn gi¸ trÞ dù kiÕn bÞ tæn thÊt cña c¸c kho¶n nî ph¶i thu cã kh¶ n¨ng kh«ng ®­îc kh¸ch hµng thanh to¸n ®èi víi c¸c kho¶n ph¶i thu t¹i thêi ®iÓm lËp B¸o c¸o tµi chÝnh n¨m. Kho¶n dù phßng nî ph¶i thu khã ®ßi cña C«ng ty ®­îc trÝch lËp theo h­íng dÉn t¹i th«ng t­ sè 228/2009/TT-BTC ngµy 7/12/2009 cña Bé Tµi chÝnh vÒ H­íng dÉn chÕ ®é trÝch lËp vµ sö dông c¸c kho¶n dù phßng gi¶m gi¸ hµng tån kho, tæn thÊt c¸c kho¶n ®Çu t­ tµi chÝnh, nî ph¶i thu khã ®ßi vµ b¶o hµnh s¶n phÈm, hµng ho¸, c«ng tr×nh x©y l¾p t¹i doanh nghiÖp.</t>
  </si>
  <si>
    <t>2. Vèn kinh doanh ë ®¬n vÞ trùc thuéc</t>
  </si>
  <si>
    <t xml:space="preserve">3. Ph¶i thu néi bé dµi h¹n </t>
  </si>
  <si>
    <t xml:space="preserve">4. Ph¶i thu dµi h¹n kh¸c </t>
  </si>
  <si>
    <t>4. Sè d­ t¹i ngµy 31/12/2012</t>
  </si>
  <si>
    <t xml:space="preserve"> - Sè l­îng cæ phiÕu ®¨ng ký ph¸t hµnh t¨ng n¨m 2012</t>
  </si>
  <si>
    <t>5. Dù phßng ph¶i thu dµi h¹n khã ®ßi (*)</t>
  </si>
  <si>
    <t xml:space="preserve"> 6. Dù to¸n chi sù nghiÖp, dù ¸n</t>
  </si>
  <si>
    <t>Ngµnh nghÒ kinh doanh</t>
  </si>
  <si>
    <t>Nguyªn t¾c ghi nhËn c¸c kho¶n tiÒn vµ c¸c kho¶n t­¬ng ®­¬ng tiÒn</t>
  </si>
  <si>
    <t>Nguyªn t¾c ghi nhËn hµng tån kho</t>
  </si>
  <si>
    <t xml:space="preserve">Nguyªn t¾c ghi nhËn vµ khÊu hao TSC§ </t>
  </si>
  <si>
    <t xml:space="preserve">               Tµi s¶n cè ®Þnh v« h×nh</t>
  </si>
  <si>
    <t>20 n¨m</t>
  </si>
  <si>
    <t>Nguyªn t¾c ghi nhËn vµ khÊu hao BÊt ®éng s¶n ®Çu t­</t>
  </si>
  <si>
    <t>Chi phÝ thuÕ TNDN ho·n l¹i ph¸t sinh tõ c¸c kho¶n chªnh lÖch t¹m thêi ph¶i chÞu thuÕ</t>
  </si>
  <si>
    <t>Chi phÝ thuÕ TNDN ho·n l¹i ph¸t sinh tõ viÖc hoµn nhËp tµi s¶n thuÕ thu nhËp ho·n l¹i</t>
  </si>
  <si>
    <t>Thu nhËp thuÕ TNDN ph¸t sinh tõ c¸c kho¶n chªnh lÖch t¹m thêi ®­îc khÊu trõ</t>
  </si>
  <si>
    <t>Thu nhËp thuÕ TNDN ph¸t sinh tõ c¸c kho¶n lç tÝnh thuÕ vµ ­u ®·i thuÕ ch­a sö dông</t>
  </si>
  <si>
    <t>Thu nhËp thuÕ TNDN ph¸t sinh tõ viÖc hoµn nhËp thuÕ thu nhËp ho·n l¹i ph¶i tr¶</t>
  </si>
  <si>
    <t>Tæng chi phÝ thuÕ thu nhËp doanh nghiªp ho·n l¹i</t>
  </si>
  <si>
    <t>Th«ng tin bæ sung cho c¸c kho¶n môc tr×nh bµy trong B¸o c¸o l­u chuyÓn tiÒn tÖ (VND)</t>
  </si>
  <si>
    <t>33.</t>
  </si>
  <si>
    <t>34.</t>
  </si>
  <si>
    <t>Mua tµi s¶n b»ng c¸ch nhËn c¸c kho¶n nî liªn quan trùc tiÕp hoÆc th«ng qua nghiÖp vô thuª tµi chÝnh</t>
  </si>
  <si>
    <t xml:space="preserve"> - 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</si>
  <si>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</si>
  <si>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</si>
  <si>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</si>
  <si>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</si>
  <si>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 ®­¬ng tiÒn</t>
  </si>
  <si>
    <t>Luỹ kế đến quý I năm 2012</t>
  </si>
  <si>
    <t xml:space="preserve"> Quý I năm 2013</t>
  </si>
  <si>
    <t>31/03/2013</t>
  </si>
  <si>
    <t>01/01/2013</t>
  </si>
  <si>
    <t>Hà Nội ngày 25 tháng 04 năm 2013</t>
  </si>
  <si>
    <t>Cho kú b¸o c¸o kÕt thóc ngµy 31/03/2013</t>
  </si>
  <si>
    <t>Hµ Néi, th¸ng 04 n¨m 2013</t>
  </si>
  <si>
    <t>KÕt thóc ngµy 31/03/2013</t>
  </si>
  <si>
    <t>N¨m 2013</t>
  </si>
  <si>
    <t>Hµ Néi, ngµy 25 th¸ng 04 n¨m 2013</t>
  </si>
  <si>
    <t>Sè tiÒn vµ c¸c kho¶n t­¬ng ®­¬ng tiÒn thùc cã trong c«ng ty con hoÆc ®¬n vÞ kinh doanh kh¸c ®­îc mua hoÆc thanh lý</t>
  </si>
  <si>
    <t>PhÇn gi¸ trÞ tµi s¶n vµ nî ph¶i tr¶ kh«ng ph¶i lµ tiÒn vµ c¸c kho¶n t­¬ng ®­¬ng tiÒn trong c«ng ty con hoÆc ®­on vÞ kinh doanh kh¸c ®­îc mua hoÆc thanh lý trong kú</t>
  </si>
  <si>
    <t>Tr×nh bµy gi¸ trÞ vµ lý do cña c¸c kho¶n tiÒn vµ t­¬ng ®­¬ng tiÒn lín don doanh nghiÖp n¾m gi÷ nh­ng kh«ng ®­îc sö dông do cã sù h¹n chÕ cña ph¸p luËt hoÆc c¸c rµng buéc kh¸c mµ doanh nghiÖp ph¶i thùc hiÖn</t>
  </si>
  <si>
    <t>Nh÷ng kho¶n nî tiÒm tµng, kho¶n cam kÕt vµ th«ng tin tµi chÝnh kh¸c</t>
  </si>
  <si>
    <t>Nh÷ng sù kiÖn ph¸t sinh sau ngµy kho¸ sæ</t>
  </si>
  <si>
    <t>Th«ng tin vÒ c¸c bªn liªn quan</t>
  </si>
  <si>
    <t>Tr×nh bµy tµi s¶n, do¹nh thu, kÕt qu¶ kinh doanh theo bé phËn:</t>
  </si>
  <si>
    <t>Gi¸ vèn b¸n hµng hãa</t>
  </si>
  <si>
    <t>C¸c kho¶n ®Çu t­ tµi chÝnh ng¾n h¹n</t>
  </si>
  <si>
    <t>Chi phÝ dù phßng</t>
  </si>
  <si>
    <t>Th«ng tin vÒ ho¹t ®éng liªn tôc</t>
  </si>
  <si>
    <t>Nguyªn t¾c ghi nhËn TSC§ h÷u h×nh, v« h×nh vµ thuª tµi chÝnh</t>
  </si>
  <si>
    <t>Chi phÝ tµi chÝnh ®­îc ghi nhËn toµn bé trªn B¸o c¸o kÕt qu¶ ho¹t ®éng s¶n xuÊt kinh doanh lµ tæng chi phÝ tµi chÝnh kh«ng ®­îc vèn ho¸ ph¸t sinh vµ kh«ng bï trõ víi doanh thu ho¹t ®éng tµi chÝnh.</t>
  </si>
  <si>
    <t>TÊt c¶ c¸c nghiÖp vô liªn quan ®Õn doanh thu, chi phÝ ®­îc h¹ch to¸n theo tû gi¸ thùc tÕ t¹i thêi ®iÓm ph¸t sinh nghiÖp vô. Chªnh lÖch tû gi¸ cña c¸c nghiÖp vô ph¸t sinh trong kú ®­îc h¹ch to¸n nh­ mét kho¶n l·i (lç) vÒ tû gi¸.</t>
  </si>
  <si>
    <t>Nguyªn t¾c ghi nhËn c¸c kho¶n ®Çu t­ tµi chÝnh</t>
  </si>
  <si>
    <t>Nguyªn t¾c ghi nhËn vµ vèn ho¸ c¸c kho¶n chi phÝ ®i vay</t>
  </si>
  <si>
    <t>Nguån kinh phÝ : 0</t>
  </si>
  <si>
    <t>Tµi s¶n thuª ngoµi : 0</t>
  </si>
  <si>
    <t>Nguyªn t¾c ghi nhËn vµ vèn ho¸ c¸c kho¶n chi phÝ kh¸c</t>
  </si>
  <si>
    <t>Chi nh¸nh Hå ChÝ Minh</t>
  </si>
  <si>
    <t>Lª Träng NghÜa</t>
  </si>
  <si>
    <t>C«ng ty Cæ phÇn Th­¬ng m¹i vµ VËn t¶i S«ng §µ  (SOTRACO) nay ®æi tªn thµnh C«ng ty CP §Çu t­ vµ Th­¬ng m¹i DÇu KhÝ S«ng §µ (PVSD) tiÒn th©n lµ XÝ nghiÖp kinh doanh vËt t­ vµ X©y l¾p S«ng §µ 12.6 trùc thuéc C«ng ty S«ng §µ 12, lµ doanh nghiÖp Nhµ n­íc h¹ch to¸n phô thuéc trùc thuéc Tæng C«ng ty S«ng §µ ®­îc thµnh lËp theo QuyÕt ®Þnh sè 16/TCT-VPTH ngµy 22/06/2001 cña Tæng gi¸m ®èc Tæng c«ng ty S«ng §µ. C«ng ty ®­îc chuyÓn sang C«ng ty Cæ phÇn theo QuyÕt ®Þnh sè 1593/Q§-BXD ngµy 20 th¸ng 11 n¨m 2003 cña Bé tr­ëng Bé x©y dùng vÒ viÖc chuyÓn XÝ nghiÖp S«ng §µ 12.6 thuéc C«ng ty S«ng §µ 12 - Tæng C«ng ty S«ng §µ thµnh C«ng ty Cæ phÇn vµ ho¹t ®éng theo GiÊy chøng nhËn ®¨ng ký kinh doanh sè 0303000131 ngµy 24/12/2003 do Së KÕ ho¹ch vµ §Çu t­ tØnh Hµ T©y cÊp (nay lµ thµnh phè Hµ Néi). Trong qu¸ tr×nh ho¹t ®éng, C«ng ty ®· cã 10 lÇn thay ®æi ®¨ng ký kinh doanh, thay ®æi lÇn thø 10 vµo ngµy 31 th¸ng 10 n¨m 2011, theo ®ã:</t>
  </si>
  <si>
    <t>Kh¸i qu¸t vÒ c«ng ty con:</t>
  </si>
  <si>
    <t xml:space="preserve">C«ng ty TNHH ®Çu t­ khai th¸c kho¸ng s¶n Sotraco ho¹t ®éng theo giÊy chøng nhËn kinh doanh sè 0500414866, ®¨ng ký lÇn ®Çu ngµy 30 th¸ng 12 n¨m 2009, ®¨ng ký thay ®æi lÇn 01 ngµy 29 th¸ng 06 n¨m 2010 do Së kÕ ho¹ch vµ ®Çu t­ thµnh phè Hµ Néi cÊp. </t>
  </si>
  <si>
    <t>Trô së chÝnh: T4 - CT3 - Toµ nhµ FODACON - TrÇn Phó - Hµ §«ng - Hµ Néi.</t>
  </si>
  <si>
    <r>
      <t xml:space="preserve">§iÖn tho¹i: </t>
    </r>
    <r>
      <rPr>
        <i/>
        <sz val="11.5"/>
        <rFont val=".VnTime"/>
        <family val="2"/>
      </rPr>
      <t>04.62863385</t>
    </r>
    <r>
      <rPr>
        <sz val="11.5"/>
        <rFont val=".VnTime"/>
        <family val="2"/>
      </rPr>
      <t xml:space="preserve">           Fax: </t>
    </r>
    <r>
      <rPr>
        <i/>
        <sz val="11.5"/>
        <rFont val=".VnTime"/>
        <family val="2"/>
      </rPr>
      <t>04.62863384</t>
    </r>
  </si>
  <si>
    <t>TØ lÖ lîi Ých vµ quyÒn biÓu quyÕt cña C«ng ty mÑ lµ 100%</t>
  </si>
  <si>
    <t xml:space="preserve">  - TiÒn ®ang chuyÓn</t>
  </si>
  <si>
    <t>- C¸c kho¶n t­¬ng ®­¬ng tiÒn</t>
  </si>
  <si>
    <t>Lîi thÕ th­¬ng m¹i</t>
  </si>
  <si>
    <t>Sè ®Çu kú</t>
  </si>
  <si>
    <t>T¨ng trong kú</t>
  </si>
  <si>
    <t>Gi¶m trong kú</t>
  </si>
  <si>
    <t>Ph©n bæ trong kú</t>
  </si>
  <si>
    <t>Sè cuèi kú</t>
  </si>
  <si>
    <t>®· ph©n bæ</t>
  </si>
  <si>
    <t>C¬ quan c«ng ty</t>
  </si>
  <si>
    <t>+ Ng©n hµng §Çu t­ vµ Ph¸t triÓn Hµ T©y</t>
  </si>
  <si>
    <t>+ Ng©n hµng Th­¬ng m¹i CP Qu©n §éi - CN Mü §×nh</t>
  </si>
  <si>
    <t>+ Ng©n hµng TMCP §¹i D­¬ng - CN Th¨ng Long</t>
  </si>
  <si>
    <t>C«ng ty TNHH §Çu t­ Khai Th¸c Kho¸ng S¶n SOTRACO</t>
  </si>
  <si>
    <t>ThÆng d­ vèn cæ phÇn ®­îc ghi nhËn theo sè chªnh lÖch lín h¬n gi÷a gi¸ thùc tÕ ph¸t hµnh vµ mÖnh gi¸ cæ phiÕu khi ph¸t h¹nh cæ phiÕu.</t>
  </si>
  <si>
    <t>Chøng chØ kiÓm to¸n viªn sè: 0132/KTV</t>
  </si>
  <si>
    <t>17.1</t>
  </si>
  <si>
    <t>17.2</t>
  </si>
  <si>
    <t>Lợi nhuận năm trước chuyển sang</t>
  </si>
  <si>
    <t>Lợi nhuận lũy kế</t>
  </si>
  <si>
    <t>N¨m 2012</t>
  </si>
  <si>
    <t xml:space="preserve">               Lª TrängNghÜa                              Ph¹m Tr­êng Tam</t>
  </si>
  <si>
    <t xml:space="preserve">     Hoµng V¨n To¶n</t>
  </si>
  <si>
    <t>D­ ®Çu kú</t>
  </si>
  <si>
    <t>®iÒu chØnh kiÓm to¸n</t>
  </si>
  <si>
    <t>d­ cuèi kú sau ®iÒu chØnh</t>
  </si>
  <si>
    <t>CÊm xãa</t>
  </si>
  <si>
    <t>b¶ng c©n ®èi ph¸t sinh sau kiÓm to¸n</t>
  </si>
  <si>
    <t>PH¸t sinh trong kú</t>
  </si>
  <si>
    <t>D­ cuèi kú</t>
  </si>
  <si>
    <t>Nguyªn t¾c trÝch lËp c¸c quü tõ lîi nhuËn sau thuÕ: ViÖc trÝch lËp c¸c quü tõ lîi nhuËn sau thuÕ ®­îc thùc hiÖn theo ®iÒu lÖ cña C«ng ty vµ NghÞ quyÕt §¹i héi ®ång Cæ ®«ng cña C«ng ty.</t>
  </si>
  <si>
    <t>Nguyªn t¾c vµ ph­¬ng ph¸p ghi nhËn doanh thu</t>
  </si>
  <si>
    <t>Nguyªn t¾c vµ ph­¬ng ph¸p ghi nhËn chi phÝ tµi chÝnh</t>
  </si>
  <si>
    <t>Chi phÝ thuÕ thu nhËp doanh nghiÖp hiÖn hµnh ®­îc x¸c ®Þnh trªn c¬ së tæng thu nhËp chÞu thuÕ vµ thuÕ suÊt thuÕ thu nhËp doanh nghiÖp trong n¨m hiÖn hµnh.</t>
  </si>
  <si>
    <t>C¸c nghiÖp vô dù phßng rñi ro hèi ®o¸i</t>
  </si>
  <si>
    <t>C¸c nguyªn t¾c vµ ph­¬ng ph¸p kÕ to¸n kh¸c</t>
  </si>
  <si>
    <t>14.3</t>
  </si>
  <si>
    <t xml:space="preserve"> - Tæng sè chi phÝ XDCB dë dang </t>
  </si>
  <si>
    <t xml:space="preserve"> - §Çu t­ cæ phiÕu</t>
  </si>
  <si>
    <t xml:space="preserve"> - §Çu t­ tr¸i phiÕu</t>
  </si>
  <si>
    <t xml:space="preserve"> - §Çu t­ tÝn phiÕu, kú phiÕu</t>
  </si>
  <si>
    <t xml:space="preserve"> - Cho vay dµi h¹n</t>
  </si>
  <si>
    <t xml:space="preserve"> - §Çu t­ dµi h¹n kh¸c</t>
  </si>
  <si>
    <t>Gi¸ gèc hµng tån kho</t>
  </si>
  <si>
    <t>ThuÕ gi¸ trÞ gia t¨ng ph¶i nép</t>
  </si>
  <si>
    <t>ThuÕ xuÊt, nhËp khÈu</t>
  </si>
  <si>
    <t>ThuÕ thu nhËp c¸ nh©n</t>
  </si>
  <si>
    <t>C¸c lo¹i thuÕ kh¸c</t>
  </si>
  <si>
    <t>ThuÕ vµ c¸c kho¶n ph¶i thu nhµ n­íc: 0</t>
  </si>
  <si>
    <t>Chi phÝ thuÕ thu nhËp doanh nghiÖp ho·n l¹i: 0</t>
  </si>
  <si>
    <t>Ph¶i thu kh¸c</t>
  </si>
  <si>
    <t>c.</t>
  </si>
  <si>
    <t xml:space="preserve"> - Tµi s¶n thuÕ thu nhËp ho·n l¹i liªn quan ®Õn kho¶n chªnh lÖch t¹m thêi ®­îc khÊu trõ</t>
  </si>
  <si>
    <t xml:space="preserve"> - Tµi s¶n thuÕ thu nhËp ho·n l¹i liªn quan ®Õn kho¶n lç tÝnh thuÕ ch­a sö dông</t>
  </si>
  <si>
    <t xml:space="preserve"> - Tµi s¶n thuÕ thu nhËp ho·n l¹i liªn quan ®Õn kho¶n ­u ®·i tÝnh thuÕ ch­a sö dông</t>
  </si>
  <si>
    <t xml:space="preserve"> - Kho¶n hoµn nhËp tµi s¶n thuÕ thu nhËp ho·n l¹i ®ã ®­îc ghi nhËn tõ c¸c n¨m tr­íc</t>
  </si>
  <si>
    <t>dn</t>
  </si>
  <si>
    <t>Céng tµi s¶n thuÕ thu nhËp DN ho·n l¹i</t>
  </si>
  <si>
    <t>ThuÕ thu nhËp doanh nghiÖp ho·n l¹i ph¶i tr¶</t>
  </si>
  <si>
    <t xml:space="preserve"> - ThuÕ thu nhËp ho·n l¹i ph¶i tr¶ ph¸t sinh tõ c¸c kho¶n chªnh lÖch t¹m thêi chÞu thuÕ</t>
  </si>
  <si>
    <t xml:space="preserve"> - Kho¶n hoµn thuÕ thu nhËp ho·n l¹i ph¶i tr¶ ®· ®­îc ghi nhËn tõ c¸c n¨m tr­íc</t>
  </si>
  <si>
    <t xml:space="preserve"> - ThuÕ thu nhËp ho·n l¹i ph¶i tr¶</t>
  </si>
  <si>
    <t>+</t>
  </si>
  <si>
    <t>-</t>
  </si>
  <si>
    <t>Ph­¬ng ph¸p khÊu hao TSC§</t>
  </si>
  <si>
    <t>Thêi gian KH</t>
  </si>
  <si>
    <t xml:space="preserve">               Nhµ cöa, vËt kiÕn tróc</t>
  </si>
  <si>
    <t xml:space="preserve">               M¸y mãc thiÕt bÞ</t>
  </si>
  <si>
    <t xml:space="preserve">               Ph­¬ng tiÖn vËn t¶i</t>
  </si>
  <si>
    <t xml:space="preserve">               ThiÕt bÞ qu¶n lý</t>
  </si>
  <si>
    <t>Sè cuèi n¨m</t>
  </si>
  <si>
    <t xml:space="preserve">  - TiÒn mÆt</t>
  </si>
  <si>
    <t xml:space="preserve">  - TiÒn göi Ng©n hµng</t>
  </si>
  <si>
    <t xml:space="preserve"> - Nguyªn liÖu, vËt liÖu</t>
  </si>
  <si>
    <t xml:space="preserve"> - Hµng mua ®ang ®i trªn ®­êng</t>
  </si>
  <si>
    <t xml:space="preserve"> - C«ng cô, dông cô</t>
  </si>
  <si>
    <t xml:space="preserve"> - Chi phÝ SX, KD dë dang</t>
  </si>
  <si>
    <t xml:space="preserve"> - Thµnh phÈm</t>
  </si>
  <si>
    <t xml:space="preserve"> - Hµng ho¸</t>
  </si>
  <si>
    <t xml:space="preserve"> - Hµng göi b¸n</t>
  </si>
  <si>
    <t xml:space="preserve"> * C¸c tr­êng hîp hoÆc sù kiÖn dÉn ®Õn ph¶i trÝch thªm hoÆc hoµn nhËp dù phßng gi¶m gi¸ HTK</t>
  </si>
  <si>
    <t>TiÒn</t>
  </si>
  <si>
    <t>Hµng tån kho</t>
  </si>
  <si>
    <t>Chi phÝ XDCB dë dang</t>
  </si>
  <si>
    <t>ThuÕ vµ c¸c kho¶n ph¶i nép nhµ n­íc</t>
  </si>
  <si>
    <t>C¸c kho¶n ph¶i tr¶, ph¶i nép ng¾n h¹n kh¸c</t>
  </si>
  <si>
    <t>19.</t>
  </si>
  <si>
    <t>20.</t>
  </si>
  <si>
    <t>21.</t>
  </si>
  <si>
    <t>23.</t>
  </si>
  <si>
    <t>+ ThuÕ tiªu thô ®Æc biÖt, thuÕ xuÊt khÈu ph¶i nép, thuÕ GTGT theo ph­¬ng ph¸p trùc tiÕp ph¶i nép.</t>
  </si>
  <si>
    <t>I.</t>
  </si>
  <si>
    <t>§Æc ®iÓm ho¹t ®éng cña doanh nghiÖp</t>
  </si>
  <si>
    <t>H×nh thøc së h÷u vèn:</t>
  </si>
  <si>
    <t>NguyÔn Thµnh TuÊn</t>
  </si>
  <si>
    <t>Nguyªn t¾c x¸c ®Þnh c¸c kho¶n t­¬ng ®­¬ng tiÒn:</t>
  </si>
  <si>
    <t>Nguyªn t¾c vµ ph­¬ng ph¸p chuyÓn ®æi c¸c ®ång tiÒn kh¸c ra ®ång tiÒn sö dông trong kÕ to¸n:</t>
  </si>
  <si>
    <t>Nguyªn t¾c ®¸nh gi¸ hµng tån kho vµ ph­¬ng ph¸p x¸c ®Þnh gi¸ trÞ hµng tån kho cuèi kú:</t>
  </si>
  <si>
    <t>Chøng kho¸n ®Çu t­ ng¾n h¹n</t>
  </si>
  <si>
    <t>Dù phßng gi¶m gi¸ ®Çu t­ ng¾n h¹n</t>
  </si>
  <si>
    <t>Vay ng¾n h¹n</t>
  </si>
  <si>
    <t>Nî dµi h¹n ®Õn h¹n tr¶</t>
  </si>
  <si>
    <t>Nguån kinh phÝ cßn l¹i ®Çu n¨m</t>
  </si>
  <si>
    <t>Nguån kinh phÝ ®­îc cÊp trong n¨m</t>
  </si>
  <si>
    <t>Chi sù nghiÖp</t>
  </si>
  <si>
    <t>Nguån kinh phÝ cßn l¹i cuèi n¨m</t>
  </si>
  <si>
    <t xml:space="preserve">   + C«ng ty CP S«ng §µ 10</t>
  </si>
  <si>
    <t>Chi phÝ thuÕ TNDN tÝnh trªn thu nhËp chÞu thuÕ n¨m hiÖn hµnh</t>
  </si>
  <si>
    <t>b¸o c¸o tµi chÝnh hîp nhÊt cña</t>
  </si>
  <si>
    <t>§iÒu chØnh chi phÝ thuÕ TNDN cña c¸c n¨m tr­íc vµo chi phÝ thuÕ thu nhËp hiÖn hµnh n¨m nay</t>
  </si>
  <si>
    <t>Chi phÝ dÞch vô mua ngoµi</t>
  </si>
  <si>
    <t>Chi phÝ b»ng tiÒn kh¸c</t>
  </si>
  <si>
    <t>*</t>
  </si>
  <si>
    <t>II.</t>
  </si>
  <si>
    <t>Niªn ®é kÕ to¸n, ®¬n vÞ tiÒn tÖ sö dông trong kÕ to¸n</t>
  </si>
  <si>
    <t>III.</t>
  </si>
  <si>
    <t>ChuÈn mùc kÕ to¸n vµ chÕ ®é kÕ to¸n ¸p dông</t>
  </si>
  <si>
    <t>IV.</t>
  </si>
  <si>
    <t>C¸c chÝnh s¸ch kÕ to¸n ¸p dông</t>
  </si>
  <si>
    <t>Quý I năm 2013</t>
  </si>
  <si>
    <t>Quý I năm 2012</t>
  </si>
  <si>
    <t>Luỹ kế đến quý I năm 2013</t>
  </si>
  <si>
    <t>TÊt c¶ c¸c nghiÖp vô kinh tÕ ph¸t sinh b»ng ngo¹i tÖ ®Òu ®­îc qui ®æi sang §ång ViÖt Nam theo tû gi¸ thùc tÕ. Chªnh lÖch tû gi¸ cña c¸c nghiÖp vô ph¸t sinh trong kú ®­îc ph¶n ¸nh vµo B¸o c¸o kÕt qu¶ ho¹t ®éng kinh doanh.</t>
  </si>
  <si>
    <t>Tµi s¶n lµ tiÒn vµ c«ng nî cã gèc ngo¹i tÖ cuèi kú ®­îc chuyÓn ®æi sang §ång ViÖt Nam theo tû gi¸ b×nh qu©n liªn ng©n hµng do Ng©n hµng Nhµ n­íc ViÖt Nam c«ng bè t¹i ngµy lËp B¸o c¸o tµi chÝnh.</t>
  </si>
  <si>
    <t>Hµng tån kho ®­îc x¸c ®Þnh trªn c¬ së gi¸ gèc. Gi¸ gèc hµng tån kho bao gåm: Chi phÝ mua, chi phÝ chÕ biÕn vµ c¸c chi phÝ liªn quan trùc tiÕp kh¸c ph¸t sinh ®Ó cã ®­îc hµng tån kho ë ®Þa ®iÓm vµ tr¹ng th¸i hiÖn t¹i.</t>
  </si>
  <si>
    <t>Nguyªn t¾c ghi nhËn c¸c kho¶n ph¶i thu th­¬ng m¹i vµ ph¶i thu kh¸c:</t>
  </si>
  <si>
    <t>B¸o c¸o l­u chuyÓn tiÒn tÖ hîp nhÊt</t>
  </si>
  <si>
    <t>ThuyÕt minh b¸o c¸o tµi chÝnh hîp nhÊt</t>
  </si>
  <si>
    <t>Cty  TNHH §Çu t­ khai th¸c Kho¸ng s¶n Sotraco</t>
  </si>
  <si>
    <t>Cã thêi h¹n thu håi hoÆc thanh to¸n trªn 1 n¨m (hoÆc trªn mét chu kú s¶n xuÊt kinh doanh) ®­îc ph©n lo¹i lµ Tµi s¶n dµi h¹n;</t>
  </si>
  <si>
    <t>Cã thêi h¹n thu håi hoÆc thanh to¸n d­íi 1 n¨m (hoÆc trong mét chu kú s¶n xuÊt kinh doanh) ®­îc ph©n lo¹i lµ Tµi s¶n ng¾n h¹n.</t>
  </si>
  <si>
    <t xml:space="preserve">Nguyªn gi¸ cña tµi s¶n cè ®Þnh ®­îc x¸c ®Þnh lµ toµn bé chi phÝ mµ ®¬n vÞ ®· bá ra ®Ó cã ®­îc tµi s¶n ®ã tÝnh ®Õn thêi ®iÓm ®­a tµi s¶n vµo vÞ trÝ s½n sµng sö dông. </t>
  </si>
  <si>
    <t>Ghi nhËn c¸c kho¶n ph¶i tr¶ th­¬ng m¹i vµ ph¶i tr¶ kh¸c</t>
  </si>
  <si>
    <t>Cã thêi h¹n thanh to¸n d­íi 1 n¨m hoÆc trong mét chu kú s¶n xuÊt kinh doanh ®­îc ph©n lo¹i lµ nî ng¾n h¹n.</t>
  </si>
  <si>
    <t>Cã thêi h¹n thanh to¸n trªn 1 n¨m hoÆc trªn mét chu kú s¶n xuÊt kinh doanh ®­îc ph©n lo¹i lµ nî dµi h¹n.</t>
  </si>
  <si>
    <t xml:space="preserve">Ghi nhËn chi phÝ ph¶i tr¶, trÝch tr­íc chi phÝ söa ch÷a lín, trÝch qòy dù phßng trî cÊp mÊt viÖc lµm: </t>
  </si>
  <si>
    <t>Chi phÝ söa ch÷a lín tµi s¶n cè ®Þnh ph¸t sinh mét lÇn qu¸ lín.</t>
  </si>
  <si>
    <t>C«ng cô dông cô xuÊt dïng cã gi¸ trÞ lín;</t>
  </si>
  <si>
    <t>Nguån vèn chñ së h÷u:</t>
  </si>
  <si>
    <t xml:space="preserve"> C«ng ty CP thi c«ng c¬ giíi vµ l¾p m¸y DkhÝ</t>
  </si>
  <si>
    <t>NH VIB</t>
  </si>
  <si>
    <t>§iÖn tho¹i: (84) 043354 3811- Fax: (84) 04 3354 3830</t>
  </si>
  <si>
    <t>Ph¹m Tr­êng Tam</t>
  </si>
  <si>
    <t>Hoµng V¨n To¶n</t>
  </si>
  <si>
    <t>Hµ Néi, ngµy 20 th¸ng 03 n¨m 2010</t>
  </si>
  <si>
    <t>§Þa chØ: B28-TT12, Khu §TM V¨n Qu¸n - V¨n Mç - Hµ §«ng - HN</t>
  </si>
  <si>
    <t>C«ng ty cæ phÇn Th­¬ng m¹i vµ VËn t¶i S«ng §µ</t>
  </si>
  <si>
    <t>X©y l¾p c¸c c«ng tr×nh x©y dùng c«ng nghiÖp, d©n dông vµ x©y dùng kh¸c;</t>
  </si>
  <si>
    <t>Kinh doanh xuÊt nhËp khÈu vËt t­ thiÕt bÞ;</t>
  </si>
  <si>
    <t>ChÕ ®é kÕ to¸n ¸p dông: C«ng ty ¸p dông ChÕ ®é kÕ to¸n ViÖt Nam ban hµnh kÌm theo QuyÕt ®Þnh sè 15/2006 Q§-BTC ngµy 20/03/2006 cña Bé Tµi chÝnh vµ Th«ng t­ 244/2009/TT- BTC ngµy 31/12/2009 h­íng dÉn söa ®æi, bæ sung chÕ ®é kÕ to¸n Doanh nghiÖp.</t>
  </si>
  <si>
    <t>Tµi s¶n cè ®Þnh ®­îc khÊu hao c¨n cø theo thêi gian sö dông ­íc tÝnh vµ gi¸ trÞ ph¶i khÊu hao theo ph­¬ng ph¸p ®­êng th¼ng. Thêi gian khÊu hao ®­îc tÝnh theo thêi gian khÊu hao quy ®Þnh t¹i Th«ng t­ sè 203/2009/TT-BTC ngµy 20 th¸ng 10 n¨m 2009 cña Bé Tµi chÝnh h­íng dÉn chÕ ®é qu¶n lý, sö dông vµ trÝch khÊu hao Tµi s¶n cè ®Þnh. Thêi gian khÊu hao cô thÓ nh­ sau:</t>
  </si>
  <si>
    <t>§Þa chØ: TÇng 4 CT3- Toµ nhµ FODACON - TrÇn Phó - Hµ §«ng - Hµ Néi</t>
  </si>
  <si>
    <t>§iÖn tho¹i: (84) 04 6270 0385- Fax: (84) 04 62700398</t>
  </si>
  <si>
    <t>C«ng ty cã trô së t¹i: TÇng 4 - CT3 - Toµ nhµ FODACON - TrÇn Phó - Hµ §«ng - Hµ Néi</t>
  </si>
  <si>
    <t>NhËp khÈu nguyªn liÖu, vËt liÖu phôc vô s¶n xuÊt xi m¨ng, vá bao xi m¨ng, thÐp x©y dùng, tÊm lîp.</t>
  </si>
  <si>
    <t>Kinh doanh x¨ng dÇu vµ c¸c s¶n phÈm tõ dÇu má</t>
  </si>
  <si>
    <t>Söa ch÷a gia c«ng c¬ khÝ</t>
  </si>
  <si>
    <t>VËn chuyÓn hµng hãa b»ng ®­êng thñy, ®­êng bé</t>
  </si>
  <si>
    <t>Kinh doanh nhµ ®Êt, kh¸ch s¹n vµ dÞch vô du lÞch</t>
  </si>
  <si>
    <t>S¶n xuÊt vËt liÖu x©y dùng, phô gia bª t«ng</t>
  </si>
  <si>
    <t>Khai th¸c má, nguyªn liÖu phôc vô cho s¶n xuÊt xi m¨ng vµ phô gia bª t«ng</t>
  </si>
  <si>
    <t>S¶n xuÊt kinh doanh s¶n phÈm khÝ c«ng nghiÖp, khÝ ga</t>
  </si>
  <si>
    <t>Khai th¸c ®¸, c¸t, sái, ®Êt sÐt vµ cao lanh (chØ ho¹t ®éng khai th¸c sau khi ®­îc c¬ quan cã thÈm quyÒn cÊp phÐp khai th¸c)</t>
  </si>
  <si>
    <t>X©y dùng c«ng tr×nh thñy lîi, thñy ®iÖn vµ c«ng tr×nh giao th«ng</t>
  </si>
  <si>
    <t>X©y dùng c«ng tr×nh ®­êng d©y vµ tr¹m biÕn ¸p ®iÖn cã ®iÖn ¸p tõ 110 KV trë xuèng</t>
  </si>
  <si>
    <t>ChÕ biÕn, b¶o qu¶n thÞt vµ c¸c s¶n phÈm tõ thÞt</t>
  </si>
  <si>
    <t>ChÕ biÕn, b¶o qu¶n thñy s¶n vµ c¸c s¶n phÈm tõ thñy s¶n</t>
  </si>
  <si>
    <t>ChÕ biÕn b¶o qu¶n rau qu¶</t>
  </si>
  <si>
    <t>S¶n xuÊt c¸c lo¹i b¸nh tõ bét</t>
  </si>
  <si>
    <t>Quý I n¨m 2013</t>
  </si>
  <si>
    <t>Sè 31/03/2012</t>
  </si>
  <si>
    <t>Sè 31/03/2013</t>
  </si>
  <si>
    <t>Sè 01/01/2013</t>
  </si>
  <si>
    <t>TSC§ VH kh¸c 
sè 31/03/2013</t>
  </si>
  <si>
    <t xml:space="preserve"> Sè 31/03/2012</t>
  </si>
  <si>
    <t xml:space="preserve"> Sè 31/03/2013</t>
  </si>
  <si>
    <t>Quý I N¨m 2012</t>
  </si>
  <si>
    <t>Quý I N¨m 2013</t>
  </si>
  <si>
    <t>Sè liÖu so s¸nh lµ sè liÖu trªn B¸o c¸o tµi chÝnh cho n¨m tµi chÝnh kÕt thóc ngµy 31 th¸ng 12 n¨m 2012 cña C«ng ty ®· ®­îc kiÓm to¸n bëi C«ng ty TNHH KiÓm to¸n vµ kÕ toµn Hµ Néi ngµy 31 th¸ng 12 n¨m 2012</t>
  </si>
  <si>
    <t>Hµ Néi, ngµy 15 th¸ng 04 n¨m 2013</t>
  </si>
  <si>
    <t xml:space="preserve"> - T¹i ngµy 01/01/2013</t>
  </si>
  <si>
    <t xml:space="preserve"> - T¹i ngµy 31/03/2013</t>
  </si>
  <si>
    <t>S¶n xuÊt c¸c mãn ¨n, thøc ¨n chÕ biÕn s½n</t>
  </si>
  <si>
    <t>Ch­ng, tinh cÊt vµ pha chÕ c¸c lo¹i r­îu m¹nh</t>
  </si>
  <si>
    <t>Chi nh¸nh Hßa B×nh</t>
  </si>
  <si>
    <t>Chi nh¸nh Hµ Néi</t>
  </si>
  <si>
    <t>ThiÕt bÞ dông cô qu¶n lý</t>
  </si>
  <si>
    <t xml:space="preserve">Tµi s¶n cè ®Þnh cña C«ng ty ®­îc h¹ch to¸n theo 03 chØ tiªu: nguyªn gi¸, hao mßn luü kÕ vµ gi¸ trÞ cßn l¹i. </t>
  </si>
  <si>
    <t>Chªnh lÖch</t>
  </si>
  <si>
    <t>®èi chiÕu §V</t>
  </si>
  <si>
    <t>C¸c nghÜa vô vÒ thuÕ:</t>
  </si>
  <si>
    <t>Chi phÝ ®å dïng v¨n phßng</t>
  </si>
  <si>
    <t>Chi phÝ khÊu hao TSC§</t>
  </si>
  <si>
    <t>ThuÕ, phÝ vµ lÖ phÝ</t>
  </si>
  <si>
    <t>Chi phÝ nh©n viªn</t>
  </si>
  <si>
    <t xml:space="preserve"> + TiÒn ViÖt Nam ®ång</t>
  </si>
  <si>
    <t xml:space="preserve"> + TiÒn Ngo¹i tÖ (USD)</t>
  </si>
  <si>
    <t xml:space="preserve">   + Cty CP C«ng tr×nh giao th«ng S«ng §µ</t>
  </si>
  <si>
    <t>Tæng chi phÝ thuÕ thu nhËp doanh nghiÖp hiÖn hµnh</t>
  </si>
  <si>
    <t>KiÓm to¸n viªn</t>
  </si>
  <si>
    <t>C¸c lo¹i thuÕ kh¸c thùc hiÖn theo qui ®Þnh hiÖn hµnh.</t>
  </si>
  <si>
    <t>Doanh thu b¸n hµng, cung cÊp dÞch vô ®­îc ghi nhËn khi ®ång thêi tháa m·n c¸c ®iÒu kiÖn sau:</t>
  </si>
  <si>
    <t>V.</t>
  </si>
  <si>
    <t>PhÇn lín rñi ro vµ lîi Ých g¾n liÒn víi quyÒn së h÷u s¶n phÈm hoÆc hµng hãa ®· ®­îc chuyÓn giao cho ng­êi mua;</t>
  </si>
  <si>
    <t>C«ng ty kh«ng cßn n¾m gi÷ quyÒn qu¶n lý hµng hãa nh­ ng­êi së h÷u hµng hãa hoÆc quyÒn kiÓm so¸t hµng hãa;</t>
  </si>
  <si>
    <t>Doanh thu ®­îc x¸c ®Þnh t­¬ng ®èi ch¾c ch¾n;</t>
  </si>
  <si>
    <t>C«ng ty ®· thu ®­îc hoÆc sÏ thu ®­îc lîi Ých kinh tÕ tõ giao dÞch b¸n hµng;</t>
  </si>
  <si>
    <t>X¸c ®Þnh ®­îc chi phÝ liªn quan ®Õn giao dÞch b¸n hµng.</t>
  </si>
  <si>
    <t>Cã kh¶ n¨ng thu ®­îc lîi Ých kinh tÕ tõ giao dÞch ®ã;</t>
  </si>
  <si>
    <t>Doanh thu ®­îc x¸c ®Þnh t­¬ng ®èi ch¾c ch¾n.</t>
  </si>
  <si>
    <t>C¸c chØ tiªu ngoµi b¶ng c©n ®èi kÕ to¸n</t>
  </si>
  <si>
    <t xml:space="preserve"> 1. Tµi s¶n thuª ngoµi</t>
  </si>
  <si>
    <t xml:space="preserve"> 2. VËt t­, hµng hãa nhËn gi÷ hé, gia c«ng</t>
  </si>
  <si>
    <t xml:space="preserve"> 3. Hµng ho¸ nhËn b¸n hé, nhËn ký göi, ký c­îc</t>
  </si>
  <si>
    <t>T¨ng, gi¶m tµi s¶n cè ®Þnh v« h×nh</t>
  </si>
  <si>
    <t>Nguyªn gi¸ bÊt ®éng s¶n ®Çu t­</t>
  </si>
  <si>
    <t>QuyÒn sö dông ®Êt</t>
  </si>
  <si>
    <t>Nhµ</t>
  </si>
  <si>
    <t>C¬ së h¹ tÇng</t>
  </si>
  <si>
    <t>Gi¸ trÞ cßn l¹i cña bÊt ®éng s¶n ®Çu t­</t>
  </si>
  <si>
    <t>T¨ng trong n¨m</t>
  </si>
  <si>
    <t>Gi¶m trong n¨m</t>
  </si>
  <si>
    <t xml:space="preserve"> 4. Nî khã ®ßi ®· xö lý</t>
  </si>
  <si>
    <t xml:space="preserve"> 5. Ngo¹i tÖ c¸c lo¹i</t>
  </si>
  <si>
    <t>V.24</t>
  </si>
  <si>
    <t xml:space="preserve">6. Dù phßng c¸c kho¶n ph¶i thu khã ®ßi (*) </t>
  </si>
  <si>
    <t>3. Tµi s¶n cè ®Þnh v« h×nh</t>
  </si>
  <si>
    <t>IV. C¸c kho¶n ®Çu t­ tµi chÝnh dµi h¹n</t>
  </si>
  <si>
    <t>Bï trõ doanh thu - gi¸ vèn néi bé</t>
  </si>
  <si>
    <t>Bï trõ c«ng nî néi bé</t>
  </si>
  <si>
    <t>Chóng t«i, C«ng ty Cæ phÇn §Çu t­ vµ Th­¬ng m¹i DÇu KhÝ S«ng §µ, tuyªn bè tu©n thñ c¸c ChuÈn mùc kÕ to¸n vµ ChÕ ®é kÕ to¸n ViÖt Nam do Bé Tµi chÝnh ban hµnh; phï hîp víi ®Æc ®iÓm ho¹t ®éng s¶n xuÊt kinh doanh cña C«ng ty.</t>
  </si>
  <si>
    <t>Bï trõ c«ng nî néi bé?</t>
  </si>
  <si>
    <t>Bï trõ thuÕ ®c khÊu trõ vµ ph¶i nép cña XN 603</t>
  </si>
  <si>
    <t>V. Tµi s¶n dµi h¹n kh¸c</t>
  </si>
  <si>
    <t>3. Tµi s¶n dµi h¹n kh¸c</t>
  </si>
  <si>
    <t xml:space="preserve">2. Ph¶i tr¶ dµi h¹n néi bé </t>
  </si>
  <si>
    <t>3. Ph¶i tr¶ dµi h¹n kh¸c</t>
  </si>
  <si>
    <t>5. Chªnh lÖch ®¸nh gi¸ l¹i tµi s¶n</t>
  </si>
  <si>
    <t>6. Chªnh lÖch tû gi¸ hèi ®o¸i</t>
  </si>
  <si>
    <t xml:space="preserve">     + ThuÕ xuÊt khÈu</t>
  </si>
  <si>
    <t>Kho¶n môc</t>
  </si>
  <si>
    <t>Sè d­ cuèi kú</t>
  </si>
  <si>
    <t>Gi¸ trÞ hao mßn luü kÕ</t>
  </si>
  <si>
    <t>Tæng céng</t>
  </si>
  <si>
    <t>Nhµ cöa, vËt kiÕn tróc</t>
  </si>
  <si>
    <t>M¸y mãc thiÕt bÞ</t>
  </si>
  <si>
    <t>PTVT - truyÒn dÉn</t>
  </si>
  <si>
    <t>Nguyªn gi¸ tµi s¶n cè ®Þnh</t>
  </si>
  <si>
    <t xml:space="preserve"> -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</si>
  <si>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</si>
  <si>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</si>
  <si>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</si>
  <si>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</si>
  <si>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Gi¸ trÞ cßn l¹i cña TSC§</t>
  </si>
  <si>
    <t>5. TiÒn chi nép thuÕ thu nhËp doanh nghiÖp</t>
  </si>
  <si>
    <t>A- b¶ng ®èi chiÕu biÕn ®éng nguån vèn chñ së h÷u</t>
  </si>
  <si>
    <t>Vèn ®Çu t­ chñ së h÷u</t>
  </si>
  <si>
    <t>LN sau thuÕ ch­a ph©n phèi</t>
  </si>
  <si>
    <t xml:space="preserve"> Sè cuèi n¨m </t>
  </si>
  <si>
    <t xml:space="preserve"> Sè ®Çu n¨m </t>
  </si>
  <si>
    <t>1. Sè d­ ®Çu n¨m tr­íc</t>
  </si>
  <si>
    <t xml:space="preserve">2. Sè d­ cuèi n¨m tr­íc </t>
  </si>
  <si>
    <t>Nguyªn gi¸</t>
  </si>
  <si>
    <t xml:space="preserve"> - T¹o ra tõ néi bé doanh nghiÖp</t>
  </si>
  <si>
    <t xml:space="preserve"> - T¨ng do hîp nhÊt kinh doanh</t>
  </si>
  <si>
    <t>Gi¸ trÞ cßn l¹i</t>
  </si>
  <si>
    <t>Ghi chó</t>
  </si>
  <si>
    <t>§iÒu chØnh cho c¸c kho¶n</t>
  </si>
  <si>
    <t>KiÓm tra l¹i  kho¶n nµy cã ph©n lo¹i</t>
  </si>
  <si>
    <t>thu tõ L¹c ViÖt</t>
  </si>
  <si>
    <t>Sè d­ b×nh qu©n vèn kinh doanh 4 quý</t>
  </si>
  <si>
    <t>PhÝ, lÖ phÝ vµ c¸c kho¶n ph¶i nép</t>
  </si>
  <si>
    <t>Gi¸ vèn H§ cung cÊp dÞch vô</t>
  </si>
  <si>
    <t>D­ ®Çu n¨m</t>
  </si>
  <si>
    <t>Ngµy t¨ng</t>
  </si>
  <si>
    <t>Sè ngµy</t>
  </si>
  <si>
    <t>Quy ra l­îng CP</t>
  </si>
  <si>
    <t>L­îng CP BQ</t>
  </si>
  <si>
    <t>T¨ng,  gi¶m c¸c kho¶n ph¶i tr¶ (Kh«ng kÓ l·i vay
ph¶i tr¶, thuÕ TNDN ph¶i nép)</t>
  </si>
  <si>
    <t>Lîi nhuËn sau thuÕ thu nhËp DN</t>
  </si>
  <si>
    <t>Doanh thu thuÇn vÒ BH vµ cung cÊp DV</t>
  </si>
  <si>
    <t>C«ng nî víi C«ng ty mÑ</t>
  </si>
  <si>
    <t xml:space="preserve"> - Vay ng¾n h¹n</t>
  </si>
  <si>
    <t xml:space="preserve"> - Vay dµi h¹n</t>
  </si>
  <si>
    <t xml:space="preserve"> - Ph¶i tr¶ néi bé</t>
  </si>
  <si>
    <t>35.</t>
  </si>
  <si>
    <t>VI.33</t>
  </si>
  <si>
    <t>VI.34</t>
  </si>
  <si>
    <t>Ph¶i thu dµi h¹n néi bé: 0</t>
  </si>
  <si>
    <t>Ph¶i tr¶ dµi h¹n néi bé: 0</t>
  </si>
  <si>
    <t>T¨ng, gi¶m tµi s¶n cè ®Þnh thuª tµi chÝnh: 0</t>
  </si>
  <si>
    <t>Tµi s¶n thuÕ thu nhËp ho·n l¹i ph¶i tr¶: 0</t>
  </si>
  <si>
    <t>Chi phÝ thuÕ thu nhËp hiÖn hµnh</t>
  </si>
  <si>
    <t>B¶NG C¢N §èI KÕ TO¸N</t>
  </si>
  <si>
    <t>B. TµI S¶N DµI H¹N</t>
  </si>
  <si>
    <t>Sè ®Çu n¨m</t>
  </si>
  <si>
    <t>§¬n vÞ tÝnh: VN§</t>
  </si>
  <si>
    <t>Tµi s¶n</t>
  </si>
  <si>
    <t>M· sè</t>
  </si>
  <si>
    <t>ThuyÕt minh</t>
  </si>
  <si>
    <t>A. tµi s¶n ng¾n h¹n</t>
  </si>
  <si>
    <t xml:space="preserve">I. TiÒn vµ c¸c kho¶n t­¬ng ®­¬ng tiÒn </t>
  </si>
  <si>
    <t xml:space="preserve">1. TiÒn </t>
  </si>
  <si>
    <t xml:space="preserve">2. C¸c kho¶n t­¬ng ®­¬ng tiÒn </t>
  </si>
  <si>
    <t xml:space="preserve">II. C¸c kho¶n ®Çu t­ tµi chÝnh ng¾n h¹n </t>
  </si>
  <si>
    <t>1. §Çu t­ ng¾n h¹n</t>
  </si>
  <si>
    <t>III. C¸c kho¶n ph¶i thu</t>
  </si>
  <si>
    <t>C¸c Bót to¸n ®iÒu chØnh cña c¸c ®¬n vÞ</t>
  </si>
  <si>
    <t>1. Ph¶i thu kh¸ch hµng</t>
  </si>
  <si>
    <t xml:space="preserve">IV. Hµng tån kho </t>
  </si>
  <si>
    <t xml:space="preserve">1. Hµng tån kho </t>
  </si>
  <si>
    <t xml:space="preserve">2. Dù phßng gi¶m gi¸ hµng tån kho (*) </t>
  </si>
  <si>
    <t xml:space="preserve">V. Tµi s¶n ng¾n h¹n kh¸c </t>
  </si>
  <si>
    <t>1. Chi phÝ tr¶ tr­íc ng¾n h¹n</t>
  </si>
  <si>
    <t xml:space="preserve">1. Ph¶i thu dµi h¹n cña kh¸ch hµng </t>
  </si>
  <si>
    <t>II. Tµi s¶n cè ®Þnh</t>
  </si>
  <si>
    <t>1. Tµi s¶n cè ®Þnh h÷u h×nh</t>
  </si>
  <si>
    <t xml:space="preserve">2. Tµi s¶n cè ®Þnh thuª tµi chÝnh </t>
  </si>
  <si>
    <t>III. BÊt ®éng s¶n ®Çu t­</t>
  </si>
  <si>
    <t>2. §Çu t­ vµo c«ng ty liªn kÕt, liªn doanh</t>
  </si>
  <si>
    <t>1. §Çu t­ vµo c«ng ty con</t>
  </si>
  <si>
    <t>1. Chi phÝ tr¶ tr­íc dµi h¹n</t>
  </si>
  <si>
    <t>2. Tµi s¶n thuÕ thu nhËp ho·n l¹i</t>
  </si>
  <si>
    <t>Tæng céng tµi s¶n</t>
  </si>
  <si>
    <t xml:space="preserve">I. C¸c kho¶n ph¶i thu dµi h¹n </t>
  </si>
  <si>
    <t>(TiÕp theo)</t>
  </si>
  <si>
    <t>Nguån vèn</t>
  </si>
  <si>
    <t>B. VèN CHñ Së H÷U</t>
  </si>
  <si>
    <t>a. nî ph¶i tr¶</t>
  </si>
  <si>
    <t>I. Nî ng¾n h¹n</t>
  </si>
  <si>
    <t>1. Vay vµ nî ng¾n h¹n</t>
  </si>
  <si>
    <t>II. Nî dµi h¹n</t>
  </si>
  <si>
    <t>1. Ph¶i tr¶ dµi h¹n ng­êi b¸n</t>
  </si>
  <si>
    <t>5. ThuÕ thu nhËp ho·n l¹i ph¶i tr¶</t>
  </si>
  <si>
    <t>1. Vèn ®Çu t­ cña chñ së h÷u</t>
  </si>
  <si>
    <t>2. ThÆng d­ vèn cæ phÇn</t>
  </si>
  <si>
    <t>4 - 6 n¨m</t>
  </si>
  <si>
    <r>
      <t>Ph­¬ng ph¸p lËp dù phßng gi¶m gi¸ ®Çu t­ ng¾n h¹n, dµi h¹n:</t>
    </r>
    <r>
      <rPr>
        <sz val="11.5"/>
        <rFont val=".VnTime"/>
        <family val="2"/>
      </rPr>
      <t xml:space="preserve"> </t>
    </r>
  </si>
  <si>
    <t>ThuÕ thu nhËp doanh nghiÖp</t>
  </si>
  <si>
    <t>Tµi s¶n lµ tiÒn vµ c«ng nî cã gèc b»ng ngo¹i tÖ cuèi kú ®­îc quy ®æi sang §ång ViÖt Nam theo tû gi¸ thùc tÕ do Ng©n hµng nhµ n­íc c«ng bè t¹i ngµy kÕt thóc niªn ®é kÕ to¸n. Chªnh lÖch tû gi¸ ®­îc h¹ch to¸n vµo tµi kho¶n chªnh lÖch tû gi¸ vµ ®­îc xö lý theo h­íng dÉn chi tiÕt t¹i Th«ng t­ sè 55/2002/TT-BTC ngµy 26/06/2002 vµ Th«ng t­ sè 105/2003/TT-BTC ngµy 4/11/2003 cña Bé Tµi chÝnh h­íng dÉn thùc hiÖn 06 ChuÈn mùc kÕ to¸n ViÖt Nam ®ît 2.</t>
  </si>
  <si>
    <t>II. Nguån kinh phÝ vµ quü kh¸c</t>
  </si>
  <si>
    <t>1. Quü khen th­ëng, phóc lîi</t>
  </si>
  <si>
    <t>3. Nguån kinh phÝ ®· h×nh thµnh TSC§</t>
  </si>
  <si>
    <t>Tæng céng nguån vèn</t>
  </si>
  <si>
    <t>I. Vèn chñ së h÷u</t>
  </si>
  <si>
    <t>3. Ng­êi mua tr¶ tiÒn tr­íc</t>
  </si>
  <si>
    <t>B¸o c¸o tµi chÝnh</t>
  </si>
  <si>
    <t>chØ tiªu</t>
  </si>
  <si>
    <t>02</t>
  </si>
  <si>
    <t>C¸c kho¶n gi¶m trõ</t>
  </si>
  <si>
    <t>03</t>
  </si>
  <si>
    <t>+ ChiÕt khÊu th­¬ng m¹i</t>
  </si>
  <si>
    <t>+ Gi¶m gi¸ hµng b¸n</t>
  </si>
  <si>
    <t>+ Hµng b¸n bÞ tr¶ l¹i</t>
  </si>
  <si>
    <t>07</t>
  </si>
  <si>
    <t>1.</t>
  </si>
  <si>
    <t>10</t>
  </si>
  <si>
    <t>2.</t>
  </si>
  <si>
    <t>Gi¸ vèn hµng b¸n</t>
  </si>
  <si>
    <t>3.</t>
  </si>
  <si>
    <t>20</t>
  </si>
  <si>
    <t>4.</t>
  </si>
  <si>
    <t>5.</t>
  </si>
  <si>
    <t>Chi phÝ tµi chÝnh</t>
  </si>
  <si>
    <t>21</t>
  </si>
  <si>
    <t>23</t>
  </si>
  <si>
    <t>6.</t>
  </si>
  <si>
    <t>Chi phÝ b¸n hµng</t>
  </si>
  <si>
    <t>22</t>
  </si>
  <si>
    <t>7.</t>
  </si>
  <si>
    <t>Chi phÝ qu¶n lý doanh nghiÖp</t>
  </si>
  <si>
    <t>8.</t>
  </si>
  <si>
    <t>30</t>
  </si>
  <si>
    <t>9.</t>
  </si>
  <si>
    <t>Thu nhËp kh¸c</t>
  </si>
  <si>
    <t>24</t>
  </si>
  <si>
    <t>10.</t>
  </si>
  <si>
    <t>Chi phÝ kh¸c</t>
  </si>
  <si>
    <t>25</t>
  </si>
  <si>
    <t>11.</t>
  </si>
  <si>
    <t>Lîi nhuËn kh¸c</t>
  </si>
  <si>
    <t>40</t>
  </si>
  <si>
    <t>12.</t>
  </si>
  <si>
    <t>50</t>
  </si>
  <si>
    <t>13.</t>
  </si>
  <si>
    <t>14.</t>
  </si>
  <si>
    <t>15.</t>
  </si>
  <si>
    <t>51</t>
  </si>
  <si>
    <t>16.</t>
  </si>
  <si>
    <t>60</t>
  </si>
  <si>
    <t>N¨m tr­íc</t>
  </si>
  <si>
    <t>Doanh thu b¸n hµng vµ cung cÊp dÞch vô</t>
  </si>
  <si>
    <t>Lîi nhuËn thuÇn tõ ho¹t ®éng kinh doanh</t>
  </si>
  <si>
    <t>Tæng lîi nhuËn kÕ to¸n tr­íc thuÕ</t>
  </si>
  <si>
    <t>- Trong ®ã: Chi phÝ l·i vay</t>
  </si>
  <si>
    <t>01</t>
  </si>
  <si>
    <t>11</t>
  </si>
  <si>
    <t>31</t>
  </si>
  <si>
    <t>32</t>
  </si>
  <si>
    <t xml:space="preserve">ThuÕ thu nhËp doanh nghiÖp: C«ng ty thùc hiÖn quyÕt to¸n thuÕ thu nhËp doanh nghiÖp theo quy ®Þnh. ThuÕ suÊt thuÕ thu nhËp doanh nghiÖp lµ 25% theo quy ®Þnh cña LuËt ThuÕ thu nhËp doanh nghiÖp. </t>
  </si>
  <si>
    <t>5 - 10 n¨m</t>
  </si>
  <si>
    <t>b¸o c¸o kÕt qu¶ ho¹t ®éng kinh doanh</t>
  </si>
  <si>
    <t>KÕ to¸n tr­ëng</t>
  </si>
  <si>
    <t>(Theo ph­¬ng ph¸p trùc tiÕp)</t>
  </si>
  <si>
    <t>L­u chuyÓn tiÒn thuÇn tõ ho¹t ®éng ®Çu t­</t>
  </si>
  <si>
    <t>L­u chuyÓn tiÒn thuÇn tõ ho¹t ®éng tµi chÝnh</t>
  </si>
  <si>
    <t>L­u chuyÓn tiÒn thuÇn trong kú</t>
  </si>
  <si>
    <t>ChØ tiªu</t>
  </si>
  <si>
    <t>B¸o c¸o l­u chuyÓn tiÒn tÖ</t>
  </si>
  <si>
    <t>I. L­u chuyÓn tiÒn tõ ho¹t ®éng kinh doanh</t>
  </si>
  <si>
    <t>1. TiÒn thu b¸n hµng, cung cÊp dÞch vô vµ doanh thu kh¸c</t>
  </si>
  <si>
    <t>Phạm Trường Tam</t>
  </si>
  <si>
    <t xml:space="preserve">    Kế toán trưởng</t>
  </si>
  <si>
    <t>Cty CP Đầu tư và Thương mại Dầu Khí Sông Đà</t>
  </si>
  <si>
    <t xml:space="preserve">              Tổng giám đốc</t>
  </si>
  <si>
    <t xml:space="preserve">             Hoàng Văn Toản</t>
  </si>
  <si>
    <t>+ Huy đéng vèn SXKD</t>
  </si>
  <si>
    <t>3. TiÒn chi tr¶ cho ng­êi lao ®éng</t>
  </si>
  <si>
    <t>4. TiÒn chi tr¶ l·i vay</t>
  </si>
  <si>
    <t>6. TiÒn thu kh¸c tõ ho¹t ®éng kinh doanh</t>
  </si>
  <si>
    <t>7. TiÒn chi kh¸c cho ho¹t ®éng kinh doanh</t>
  </si>
  <si>
    <t>Bï trõ l·i néi bé</t>
  </si>
  <si>
    <t xml:space="preserve">§iÒu chØnh gi¸ vèn c«ng tr×nh </t>
  </si>
  <si>
    <t>§iÒu chØnh doanh thu, gi¸ vèn néi bé</t>
  </si>
  <si>
    <t>Doanh thu x©y l¾p ®­îc x¸c ®Þnh theo gi¸ trÞ khèi l­îng thùc hiÖn, ®­îc kh¸ch hµng x¸c nhËn b»ng nghiÖm thu, quyÕt to¸n, ®· ph¸t hµnh ho¸ ®¬n GTGT, phï hîp víi quy ®Þnh t¹i ChuÈn mùc kÕ to¸n sè 15 - " Hîp ®ång x©y dùng".</t>
  </si>
  <si>
    <t>L­u chuyÓn tiÒn thuÇn tõ ho¹t ®éng kinh doanh</t>
  </si>
  <si>
    <t>II. L­u chuyÓn tiÒn tõ ho¹t ®éng ®Çu t­</t>
  </si>
  <si>
    <t>2. TiÒn thu tõ thanh lý, nh­îng b¸n TSC§ vµ c¸c tµi s¶n dµi h¹n kh¸c</t>
  </si>
  <si>
    <t xml:space="preserve">1. TiÒn chi ®Ó mua s¾m, x©y dùng TSC§ vµ c¸c tµi s¶n dµi h¹n kh¸c </t>
  </si>
  <si>
    <t>3. TiÒn chi cho vay, mua c¸c c«ng cô nî cña ®¬n vÞ kh¸c</t>
  </si>
  <si>
    <t>4. TiÒn thu håi cho vay, b¸n l¹i c¸c c«ng cô nî cña ®¬n vÞ kh¸c</t>
  </si>
  <si>
    <t>5. TiÒn chi ®Çu t­ gãp vèn vµo ®¬n vÞ kh¸c</t>
  </si>
  <si>
    <t>6. TiÒn thu håi ®Çu t­ gãp vèn vµo ®¬n vÞ kh¸c</t>
  </si>
  <si>
    <t>2. Nguån kinh phÝ Dù ¸n</t>
  </si>
  <si>
    <t>C¬ quan C«ng ty</t>
  </si>
  <si>
    <t>7. TiÒn thu l·i cho vay, cæ tøc vµ lîi nhuËn ®­îc chia</t>
  </si>
  <si>
    <t>III. L­u chuyÓn tiÒn tõ ho¹t ®éng tµi chÝnh</t>
  </si>
  <si>
    <t>1. TiÒn thu tõ ph¸t hµnh cæ phiÕu, nhËn vèn gãp cña chñ së h÷u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</si>
  <si>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</si>
  <si>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</si>
  <si>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</si>
  <si>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</si>
  <si>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>TiÒn vµ t­¬ng ®­¬ng tiÒn ®Çu kú</t>
  </si>
  <si>
    <t>¶nh h­ëng cña thay ®æi tû gi¸ quy ®æi ngo¹i tÖ</t>
  </si>
  <si>
    <t>TiÒn vµ t­¬ng ®­¬ng tiÒn cuèi kú</t>
  </si>
  <si>
    <t>04</t>
  </si>
  <si>
    <t>05</t>
  </si>
  <si>
    <t>06</t>
  </si>
  <si>
    <t>NguyÔn Ngäc TØnh</t>
  </si>
  <si>
    <t xml:space="preserve">     - Nguyªn gi¸ </t>
  </si>
  <si>
    <t xml:space="preserve">     - Gi¸ trÞ hao mßn luü kÕ (*)</t>
  </si>
  <si>
    <t>STT</t>
  </si>
  <si>
    <t>Ngµy</t>
  </si>
  <si>
    <t>Néi dung</t>
  </si>
  <si>
    <t>Sè tiÒn</t>
  </si>
  <si>
    <t xml:space="preserve">Tªn </t>
  </si>
  <si>
    <t xml:space="preserve">Nî </t>
  </si>
  <si>
    <t>Cã</t>
  </si>
  <si>
    <t>16</t>
  </si>
  <si>
    <t>19</t>
  </si>
  <si>
    <t>Tªn tµi kho¶n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</si>
  <si>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</si>
  <si>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</si>
  <si>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</si>
  <si>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</si>
  <si>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</si>
  <si>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</si>
  <si>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</si>
  <si>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</si>
  <si>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</si>
  <si>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V.21</t>
  </si>
  <si>
    <t>V.18</t>
  </si>
  <si>
    <t>V.19</t>
  </si>
  <si>
    <t>V.20</t>
  </si>
  <si>
    <t>V.22</t>
  </si>
  <si>
    <t>V.23</t>
  </si>
  <si>
    <t>Cuèi</t>
  </si>
  <si>
    <t>§Çu</t>
  </si>
  <si>
    <t xml:space="preserve"> * Gi¸ trÞ cña hµng tån kho dïng ®Ó thÕ chÊp, cÇm cè, ®¶m b¶o c¸c kho¶n nî ph¶i tr¶: …</t>
  </si>
  <si>
    <t xml:space="preserve"> * Gi¸ trÞ hoµn nhËp dù phßng gi¶m gi¸ hµng tån kho trong n¨m: ……..</t>
  </si>
  <si>
    <t xml:space="preserve">     + Gi¶m gi¸ hµng b¸n </t>
  </si>
  <si>
    <t xml:space="preserve">     + Hµng b¸n bÞ tr¶ l¹i </t>
  </si>
  <si>
    <t xml:space="preserve">     + ThuÕ tiªu thô ®Æc biÖt </t>
  </si>
  <si>
    <t>VI.25</t>
  </si>
  <si>
    <t>VI.26</t>
  </si>
  <si>
    <t>VI.27</t>
  </si>
  <si>
    <t>VI.28</t>
  </si>
  <si>
    <t>VI.29</t>
  </si>
  <si>
    <t>VI.30</t>
  </si>
  <si>
    <t>VI.31</t>
  </si>
  <si>
    <t>VI.32</t>
  </si>
  <si>
    <t>Sè ®iÒu chØnh</t>
  </si>
  <si>
    <t>TiÒn mÆt</t>
  </si>
  <si>
    <t>TiÒn ®ang chuyÓn</t>
  </si>
  <si>
    <t>§Çu t­ chøng kho¸n ng¾n h¹n</t>
  </si>
  <si>
    <t>Tr¶ tr­íc ng­êi b¸n</t>
  </si>
  <si>
    <t>ThuÕ GTGT khÊu trõ</t>
  </si>
  <si>
    <t>T¹m øng</t>
  </si>
  <si>
    <t>Chi phÝ chê kÕt chuyÓn</t>
  </si>
  <si>
    <t>Ký quü ký c­îc ng¾n h¹n</t>
  </si>
  <si>
    <t>NVL</t>
  </si>
  <si>
    <t>CCDC</t>
  </si>
  <si>
    <t>CPSXKDDD</t>
  </si>
  <si>
    <t>Thµnh phÈm</t>
  </si>
  <si>
    <t>Hµng ho¸</t>
  </si>
  <si>
    <t>Hµng göi b¸n</t>
  </si>
  <si>
    <t>Hµng ho¸ kho b¶o thuÕ</t>
  </si>
  <si>
    <t>Dù phßng gi¶m gi¸ hµng tån kho</t>
  </si>
  <si>
    <t xml:space="preserve"> Nguyªn gi¸ TSC§</t>
  </si>
  <si>
    <t>TSC§ thuª TC</t>
  </si>
  <si>
    <t>TSC§ v« h×nh</t>
  </si>
  <si>
    <t>Hao mßn TSC§ v« h×nh</t>
  </si>
  <si>
    <t>XDCB DD</t>
  </si>
  <si>
    <t>Chi phÝ tr¶ tr­íc dµi h¹n</t>
  </si>
  <si>
    <t>Vay Ng¾n h¹n</t>
  </si>
  <si>
    <t>Ph¶i tr¶ cho ng­êi b¸n</t>
  </si>
  <si>
    <t>Ng­êi mua tr¶ tiÒn tr­íc</t>
  </si>
  <si>
    <t>X©y dùng h¹ tÇng kü thuËt, hÖ thèng ®iÖn, cÊp tho¸t n­íc d©n dông vµ c«ng nghiÖp</t>
  </si>
  <si>
    <t>ThuÕ nép NN</t>
  </si>
  <si>
    <t>Ph¶i tr¶ CNV</t>
  </si>
  <si>
    <t>Chi phÝ ph¶i tr¶</t>
  </si>
  <si>
    <t>Ph¶i tr¶ néi bé</t>
  </si>
  <si>
    <t>Ph¶i tr¶ kh¸c</t>
  </si>
  <si>
    <t>Doanh thu</t>
  </si>
  <si>
    <t>Doanh thu tµi chÝnh</t>
  </si>
  <si>
    <t>Chi phÝ NVL trùc tiÕp</t>
  </si>
  <si>
    <t>Chi phÝ nh©n c«ng trùc tiÕp</t>
  </si>
  <si>
    <t>Chi phÝ m¸y thi c«ng</t>
  </si>
  <si>
    <t>Chi phÝ sx chung</t>
  </si>
  <si>
    <t>KÕt qu¶</t>
  </si>
  <si>
    <t>Céng</t>
  </si>
  <si>
    <t>BÊt ®éng s¶n ®Çu t­</t>
  </si>
  <si>
    <t>Hao mßn B§S ®Çu t­</t>
  </si>
  <si>
    <t>§Çu t­ dµi h¹n kh¸c</t>
  </si>
  <si>
    <t>Vèn gãp liªn doanh</t>
  </si>
  <si>
    <t>§Çu t­ vµo c«ng ty liªn kÕt</t>
  </si>
  <si>
    <t>Hµng ho¸ B§S ®Çu t­</t>
  </si>
  <si>
    <t>Doanh thu B§S ®Çu t­</t>
  </si>
  <si>
    <t>Dù phßng gi¶m gi¸ ®Çu t­ CK ng¾n h¹n</t>
  </si>
  <si>
    <t>Tµi kho¶n</t>
  </si>
  <si>
    <t>Ph¶i thu theo tiÕn ®é hîp ®ång</t>
  </si>
  <si>
    <t>D131</t>
  </si>
  <si>
    <t>D136</t>
  </si>
  <si>
    <t>D138</t>
  </si>
  <si>
    <t>N131</t>
  </si>
  <si>
    <t>N134</t>
  </si>
  <si>
    <t>N138</t>
  </si>
  <si>
    <t>N136</t>
  </si>
  <si>
    <t>N142</t>
  </si>
  <si>
    <t>C¸c kho¶n thuÕ ph¶i thu</t>
  </si>
  <si>
    <t>N135</t>
  </si>
  <si>
    <t>N121</t>
  </si>
  <si>
    <t>Ph¶i thu dµi h¹n cña kh¸ch hµng</t>
  </si>
  <si>
    <t>Ph¶i thu néi bé dµi h¹n</t>
  </si>
  <si>
    <t>Ph¶i thu néi bé ng¾n h¹n</t>
  </si>
  <si>
    <t>Ph¶i thu dµi h¹n kh¸c</t>
  </si>
  <si>
    <t>Ph¶i thu ng¾n h¹n kh¸c</t>
  </si>
  <si>
    <t>Dù phßng ph¶i thu dµi h¹n khã ®ßi</t>
  </si>
  <si>
    <t>Dù phßng ph¶i thu ng¾n h¹n khã ®ßi</t>
  </si>
  <si>
    <t>Ph¶i thu ng¾n h¹n cña kh¸ch hµng</t>
  </si>
  <si>
    <t>D222</t>
  </si>
  <si>
    <t>D223</t>
  </si>
  <si>
    <t>§Çu t­ vµo c«ng ty con</t>
  </si>
  <si>
    <t>Dù phßng gi¶m gi¸ CK ®Çu t­ dµi h¹n</t>
  </si>
  <si>
    <t>Tµi s¶n thuÕ thu nhËp ho·n l¹i</t>
  </si>
  <si>
    <t>A131</t>
  </si>
  <si>
    <t>A331</t>
  </si>
  <si>
    <t>Quü dù phßng tµi chÝnh ®­îc trÝch lËp trong n¨m tõ phÇn lîi nhuËn sau thuÕ theo NghÞ quyÕt §¹i héi ®ång cæ ®«ng C«ng ty cæ phÇn ®Çu t­ vµ th­¬ng m¹i DÇu KhÝ S«ng §µ, phï hîp víi c¸c quy ®Þnh t¹i §iÒu lÖ C«ng ty.</t>
  </si>
  <si>
    <t>Ph¶i tr¶ theo tiÕn ®é hîp ®ång x©y dùng</t>
  </si>
  <si>
    <t>D341</t>
  </si>
  <si>
    <t>D336</t>
  </si>
  <si>
    <t>N336</t>
  </si>
  <si>
    <t>N311</t>
  </si>
  <si>
    <t>N331</t>
  </si>
  <si>
    <t>N333</t>
  </si>
  <si>
    <t>N334</t>
  </si>
  <si>
    <t>N335</t>
  </si>
  <si>
    <t>N318</t>
  </si>
  <si>
    <t>N338</t>
  </si>
  <si>
    <t>D338</t>
  </si>
  <si>
    <t>D331</t>
  </si>
  <si>
    <t>D333</t>
  </si>
  <si>
    <t>Ph¶i tr¶ dµi h¹n ng­êi b¸n</t>
  </si>
  <si>
    <t xml:space="preserve">Ph¶i tr¶ dµi h¹n néi bé </t>
  </si>
  <si>
    <t>Ph¶i tr¶ dµi h¹n kh¸c</t>
  </si>
  <si>
    <t>Vay vµ nî dµi h¹n</t>
  </si>
  <si>
    <t>ThuÕ thu nhËp ho·n l¹i ph¶i tr¶</t>
  </si>
  <si>
    <t>Vèn ®Çu t­ cña chñ së h÷u</t>
  </si>
  <si>
    <t>ThÆng d­ vèn cæ phÇn</t>
  </si>
  <si>
    <t>Cæ phiÕu ng©n quü</t>
  </si>
  <si>
    <t>Chªnh lÖch ®¸nh gi¸ l¹i tµi s¶n</t>
  </si>
  <si>
    <t>Chªnh lÖch tû gi¸ hèi ®o¸i</t>
  </si>
  <si>
    <t>Quü ®Çu t­ ph¸t triÓn</t>
  </si>
  <si>
    <t>Quü dù phßng tµi chÝnh</t>
  </si>
  <si>
    <t>Quü kh¸c thuéc vèn chñ së h÷u</t>
  </si>
  <si>
    <t>Lîi nhuËn ch­a ph©n phèi</t>
  </si>
  <si>
    <t>Quü khen th­ëng, phóc lîi</t>
  </si>
  <si>
    <t>Nguån kinh phÝ</t>
  </si>
  <si>
    <t>Nguån kinh phÝ ®· h×nh thµnh TSC§</t>
  </si>
  <si>
    <t>Sè ®¬n vÞ</t>
  </si>
  <si>
    <t>N129</t>
  </si>
  <si>
    <t>N139</t>
  </si>
  <si>
    <t>N159</t>
  </si>
  <si>
    <t>N0152</t>
  </si>
  <si>
    <t>N0153</t>
  </si>
  <si>
    <t>N0154</t>
  </si>
  <si>
    <t>N0155</t>
  </si>
  <si>
    <t>N0156</t>
  </si>
  <si>
    <t>N01567</t>
  </si>
  <si>
    <t>N0157</t>
  </si>
  <si>
    <t>N0158</t>
  </si>
  <si>
    <t>N015</t>
  </si>
  <si>
    <t>N0111</t>
  </si>
  <si>
    <t>N0112</t>
  </si>
  <si>
    <t>N0113</t>
  </si>
  <si>
    <t>TiÒn göi ng©n hµng</t>
  </si>
  <si>
    <t>N0141</t>
  </si>
  <si>
    <t>N0144</t>
  </si>
  <si>
    <t>N014</t>
  </si>
  <si>
    <t>D139</t>
  </si>
  <si>
    <t>D022</t>
  </si>
  <si>
    <t>D211</t>
  </si>
  <si>
    <t>D212</t>
  </si>
  <si>
    <t>D213</t>
  </si>
  <si>
    <t>D241</t>
  </si>
  <si>
    <t>D217</t>
  </si>
  <si>
    <t>D2141</t>
  </si>
  <si>
    <t>D2142</t>
  </si>
  <si>
    <t>D228</t>
  </si>
  <si>
    <t>D221</t>
  </si>
  <si>
    <t>D229</t>
  </si>
  <si>
    <t>D242</t>
  </si>
  <si>
    <t>D262</t>
  </si>
  <si>
    <t>D024</t>
  </si>
  <si>
    <t>D411</t>
  </si>
  <si>
    <t>D417</t>
  </si>
  <si>
    <t>D419</t>
  </si>
  <si>
    <t>D412</t>
  </si>
  <si>
    <t>D413</t>
  </si>
  <si>
    <t>D414</t>
  </si>
  <si>
    <t>D415</t>
  </si>
  <si>
    <t>D044</t>
  </si>
  <si>
    <t>D421</t>
  </si>
  <si>
    <t>D431</t>
  </si>
  <si>
    <t>D461</t>
  </si>
  <si>
    <t>D466</t>
  </si>
  <si>
    <t>M· TK</t>
  </si>
  <si>
    <t>N012</t>
  </si>
  <si>
    <t>Hao mßn TSC§ thuª tµi chÝnh</t>
  </si>
  <si>
    <t>Tµi s¶n dµi h¹n kh¸c</t>
  </si>
  <si>
    <t>§Çu t­ vµo c«ng ty liªn kÕt, liªn doanh</t>
  </si>
  <si>
    <t>Hao mßn TSC§ h÷u h×nh</t>
  </si>
  <si>
    <t>D2143</t>
  </si>
  <si>
    <t>D2147</t>
  </si>
  <si>
    <t>Tæng Gi¸m §èc</t>
  </si>
  <si>
    <t>2. TiÒn chi tr¶ cho ng­êi cung cÊp hµng hãa, dÞch vô</t>
  </si>
  <si>
    <t>3</t>
  </si>
  <si>
    <t>N011</t>
  </si>
  <si>
    <t>hn</t>
  </si>
  <si>
    <t>cty</t>
  </si>
  <si>
    <t>hb</t>
  </si>
  <si>
    <t>xn</t>
  </si>
  <si>
    <t>C«ng ty cæ phÇn ®Çu t­ &amp; th­¬ng m¹i dÇu khÝ s«ng ®µ</t>
  </si>
  <si>
    <t>C«ng ty cæ phÇn §Çu t­ &amp; Th­¬ng m¹i DÇu khÝ S«ng §µ</t>
  </si>
  <si>
    <t>C«ng ty cæ phÇn §Çu t­ vµ Th­¬ng m¹i DÇu khÝ S«ng §µ</t>
  </si>
  <si>
    <t>Kinh doanh dÞch vô bÊt ®éng s¶n: DÞch vô sµn giao dÞch bÊt ®éng s¶n, m«i giíi bÊt ®éng s¶n, ®Þnh gi¸ bÊt ®éng s¶n, t­ vÊn bÊt ®éng s¶n, qu¶ng c¸o bÊt ®éng s¶n, ®Êu gi¸ bÊt ®éng s¶n, qu¶n lý bÊt ®éng s¶n.</t>
  </si>
  <si>
    <t xml:space="preserve">                          Tæng Gi¸m ®èc</t>
  </si>
  <si>
    <t>C«ng ty cæ phÇn ®Çu t­ vµ th­¬ng m¹i dÇu khÝ S«ng §µ</t>
  </si>
  <si>
    <t>§Þa chØ: TÇng 4 - CT3 Toµ nhµ Fodacon - TrÇn Phó - Mé Lao - Hµ §«ng - Hµ Néi</t>
  </si>
  <si>
    <t>§iÖn tho¹i: (84) 0462700388- Fax: (84) 04 62700398</t>
  </si>
  <si>
    <t>C«ng ty cæ phÇn ®Çu t­ vµ th­¬ng m¹i dÇu khÝ s«ng ®µ</t>
  </si>
  <si>
    <t>Doanh thu ho¹t ®éng tµi chÝnh</t>
  </si>
  <si>
    <t>Phô lôc Biªn b¶n kiÓm to¸n</t>
  </si>
  <si>
    <t>§èi t­îng</t>
  </si>
  <si>
    <t>4</t>
  </si>
  <si>
    <t>N¨m nay</t>
  </si>
  <si>
    <t>D441</t>
  </si>
  <si>
    <t>10. Dù phßng ph¶i tr¶ ng¾n h¹n</t>
  </si>
  <si>
    <t>N1331</t>
  </si>
  <si>
    <t>N1332</t>
  </si>
  <si>
    <t>N339</t>
  </si>
  <si>
    <t>Dù phßng ph¶i tr¶ ng¾n h¹n</t>
  </si>
  <si>
    <t>ThuÕ vµ c¸c kho¶n ph¶i thu nhµ n­íc</t>
  </si>
  <si>
    <t>7. Dù phßng ph¶i tr¶ dµi h¹n</t>
  </si>
  <si>
    <t>D339</t>
  </si>
  <si>
    <t>Dù phßng ph¶i tr¶ dµi h¹n</t>
  </si>
  <si>
    <t>Dù phßng trî cÊp mÊt viÖc lµm</t>
  </si>
  <si>
    <t>3. Vèn kh¸c cña chñ së h÷u</t>
  </si>
  <si>
    <t>D4112</t>
  </si>
  <si>
    <t>Vèn kh¸c cña chñ së h÷u</t>
  </si>
  <si>
    <t>4. Cæ phiÕu ng©n quü (*)</t>
  </si>
  <si>
    <t>Nguån vèn ®Çu t­ XDCB</t>
  </si>
  <si>
    <t>Chi phÝ thuÕ TNDN hiÖn hµnh</t>
  </si>
  <si>
    <t>Chi phÝ thuÕ TNDN ho·n l¹i</t>
  </si>
  <si>
    <t>17.</t>
  </si>
  <si>
    <t>18.</t>
  </si>
  <si>
    <t>Tham chiÕu</t>
  </si>
  <si>
    <t>Print</t>
  </si>
  <si>
    <t>T¹i ngµy 31 th¸ng 12 n¨m 2009</t>
  </si>
  <si>
    <t>KÕt thóc ngµy 31/12/2009</t>
  </si>
  <si>
    <t>N¨m 2009</t>
  </si>
  <si>
    <t>print</t>
  </si>
  <si>
    <t>V.10</t>
  </si>
  <si>
    <t>2. TiÒn chi tr¶ vèn gãp cho c¸c CSH, mua l¹i CP cña DN ®· ph¸t hµnh</t>
  </si>
  <si>
    <t>D351</t>
  </si>
  <si>
    <t>10.000 VND/ 1 Cæ phiÕu</t>
  </si>
  <si>
    <t>Quü §Çu t­ ph¸t triÓn trÝch lËp trong n¨m trÝch tõ tõ lîi nhuËn sau thuÕ n¨m theo NghÞ quyÕt §¹i héi ®ång cæ ®«ng C«ng ty cæ phÇn §Çu t­ vµ th­¬ng m¹i DÇu KhÝ S«ng §µ, phï hîp víi c¸c quy ®Þnh t¹i §iÒu lÖ C«ng ty. §­îc dïng ®Ó bæ sung vèn ®iÒu lÖ cña C«ng ty khi më réng s¶n xuÊt kinh doanh.</t>
  </si>
  <si>
    <r>
      <t>Tæng</t>
    </r>
    <r>
      <rPr>
        <b/>
        <sz val="11.5"/>
        <rFont val="Times New Roman"/>
        <family val="1"/>
      </rPr>
      <t xml:space="preserve"> </t>
    </r>
    <r>
      <rPr>
        <b/>
        <sz val="11.5"/>
        <rFont val=".VnTime"/>
        <family val="2"/>
      </rPr>
      <t>Doanh thu b¸n hµng vµ cung cÊp dÞch vô</t>
    </r>
  </si>
  <si>
    <t>Môc ®Ých trÝch lËp vµ sö dông c¸c quü:</t>
  </si>
  <si>
    <t>Mua hµng ho¸, dÞch vô</t>
  </si>
  <si>
    <t>Quan hÖ víi C«ng ty</t>
  </si>
  <si>
    <t>C¸c kho¶n ph¶i thu</t>
  </si>
  <si>
    <t>C¸c kho¶n ph¶i tr¶</t>
  </si>
  <si>
    <t>Kh¶ n¨ng thanh to¸n tæng qu¸t (lÇn)</t>
  </si>
  <si>
    <t>Trong n¨m kh«ng cã kho¶n tiÒn nµo do doanh nghiÖp n¾m gi÷ mµ kh«ng ®­îc sö dông.</t>
  </si>
  <si>
    <t>C¸c giao dÞch kh«ng b»ng tiÒn ¶nh h­ëng ®Õn B¸o c¸o l­u chuyÓn tiÒn tÖ vµ c¸c kho¶n tiÒn do doanh nghiÖp n¾m gi÷ nh­ng kh«ng ®­îc sö dông.</t>
  </si>
  <si>
    <t>4. Ph¶i thu theo tiÕn ®é kÕ ho¹ch H§ XD</t>
  </si>
  <si>
    <t xml:space="preserve"> Niªn ®é kÕ to¸n: B¾t ®Çu tõ ngµy 01/01 vµ kÕt thóc vµo ngµy 31/12 n¨m D­¬ng lÞch.</t>
  </si>
  <si>
    <t>Nhµ vµ QSD ®Êt</t>
  </si>
  <si>
    <t>V.11</t>
  </si>
  <si>
    <t>2. Tr¶ tr­íc cho ng­êi b¸n</t>
  </si>
  <si>
    <t>2. Ph¶i tr¶ ng­êi b¸n</t>
  </si>
  <si>
    <t>Lîi nhuËn gép vÒ b¸n hµng vµ cung cÊp DV</t>
  </si>
  <si>
    <t>V.15</t>
  </si>
  <si>
    <t>V.16</t>
  </si>
  <si>
    <t>V.17</t>
  </si>
  <si>
    <t>V.12</t>
  </si>
  <si>
    <t>V.14</t>
  </si>
  <si>
    <t>V.13</t>
  </si>
  <si>
    <t>Tr­ëng nhãm KiÓm to¸n</t>
  </si>
  <si>
    <t>L·i c¬ b¶n trªn cæ phiÕu</t>
  </si>
  <si>
    <t>ThuyÕt minh B¸o c¸o tµi chÝnh</t>
  </si>
  <si>
    <t>Nguyªn t¾c ghi nhËn: C¸c kho¶n ph¶i thu kh¸ch hµng, kho¶n tr¶ tr­íc cho ng­êi b¸n, ph¶i thu néi bé, vµ c¸c kho¶n ph¶i thu kh¸c t¹i thêi ®iÓm b¸o c¸o, nÕu:</t>
  </si>
  <si>
    <t>Lo¹i tµi s¶n</t>
  </si>
  <si>
    <t>Tµi s¶n thiÕu chê xö lý ®­îc ph©n lo¹i lµ nî ng¾n h¹n.</t>
  </si>
  <si>
    <t>ThuÕ thu nhËp ho·n l¹i ®­îc ph©n lo¹i lµ nî dµi h¹n.</t>
  </si>
  <si>
    <t xml:space="preserve">   + C«ng ty CP §TXD &amp;PT ®« thÞ S§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</si>
</sst>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_-* #,##0_-;\-* #,##0_-;_-* &quot;-&quot;_-;_-@_-"/>
    <numFmt numFmtId="168" formatCode="&quot;\&quot;#,##0;[Red]&quot;\&quot;\-#,##0"/>
    <numFmt numFmtId="169" formatCode="&quot;\&quot;#,##0.00;[Red]&quot;\&quot;\-#,##0.00"/>
    <numFmt numFmtId="170" formatCode="&quot; &quot;#,##0;[Red]\-&quot; &quot;#,##0"/>
    <numFmt numFmtId="171" formatCode="_-&quot; &quot;* #,##0_-;\-&quot; &quot;* #,##0_-;_-&quot; &quot;* &quot;-&quot;_-;_-@_-"/>
    <numFmt numFmtId="172" formatCode="_-&quot; &quot;* #,##0.00_-;\-&quot; &quot;* #,##0.00_-;_-&quot; &quot;* &quot;-&quot;??_-;_-@_-"/>
    <numFmt numFmtId="173" formatCode="#,###"/>
    <numFmt numFmtId="174" formatCode="#,##0.000_ "/>
    <numFmt numFmtId="175" formatCode="#\.###.00_);\(#\.###.00\)"/>
    <numFmt numFmtId="176" formatCode="_ * #,##0_ ;_ * \-#,##0_ ;_ * &quot;-&quot;_ ;_ @_ "/>
    <numFmt numFmtId="177" formatCode="_ * #,##0.00_ ;_ * \-#,##0.00_ ;_ * &quot;-&quot;??_ ;_ @_ "/>
    <numFmt numFmtId="178" formatCode="_ &quot;\&quot;* #,##0_ ;_ &quot;\&quot;* \-#,##0_ ;_ &quot;\&quot;* &quot;-&quot;_ ;_ @_ "/>
    <numFmt numFmtId="179" formatCode="_ &quot;\&quot;* #,##0.00_ ;_ &quot;\&quot;* \-#,##0.00_ ;_ &quot;\&quot;* &quot;-&quot;??_ ;_ @_ "/>
    <numFmt numFmtId="180" formatCode="#,##0\ &quot;F&quot;;[Red]\-#,##0\ &quot;F&quot;"/>
    <numFmt numFmtId="181" formatCode="#,##0.00\ &quot;F&quot;;\-#,##0.00\ &quot;F&quot;"/>
    <numFmt numFmtId="182" formatCode="#,##0.00\ &quot;F&quot;;[Red]\-#,##0.00\ &quot;F&quot;"/>
    <numFmt numFmtId="183" formatCode="_-* #,##0\ &quot;F&quot;_-;\-* #,##0\ &quot;F&quot;_-;_-* &quot;-&quot;\ &quot;F&quot;_-;_-@_-"/>
    <numFmt numFmtId="184" formatCode="_(* #,##0.0000_);_(* \(#,##0.0000\);_(* &quot;-&quot;??_);_(@_)"/>
    <numFmt numFmtId="185" formatCode="&quot;\&quot;#,##0;[Red]&quot;\&quot;&quot;\&quot;\-#,##0"/>
    <numFmt numFmtId="186" formatCode="&quot;\&quot;#,##0.00;[Red]&quot;\&quot;&quot;\&quot;&quot;\&quot;&quot;\&quot;&quot;\&quot;&quot;\&quot;\-#,##0.00"/>
    <numFmt numFmtId="187" formatCode="_ * #,##0.00_)&quot;$&quot;_ ;_ * \(#,##0.00\)&quot;$&quot;_ ;_ * &quot;-&quot;??_)&quot;$&quot;_ ;_ @_ "/>
    <numFmt numFmtId="188" formatCode="_-* #,##0\ _V_N_§_-;_-* #,##0\ _V_N_§\-;_-* &quot;-&quot;??\ _V_N_§_-;_-@_-"/>
    <numFmt numFmtId="189" formatCode="#,##0.0_);\(#,##0.0\)"/>
    <numFmt numFmtId="190" formatCode="_-&quot;$&quot;* #,##0.00_-;\-&quot;$&quot;* #,##0.00_-;_-&quot;$&quot;* &quot;-&quot;??_-;_-@_-"/>
    <numFmt numFmtId="191" formatCode="0.000_)"/>
    <numFmt numFmtId="192" formatCode="m/d"/>
    <numFmt numFmtId="193" formatCode="0.0%;[Red]\(0.0%\)"/>
    <numFmt numFmtId="194" formatCode="_ * #,##0.00_)&quot;£&quot;_ ;_ * \(#,##0.00\)&quot;£&quot;_ ;_ * &quot;-&quot;??_)&quot;£&quot;_ ;_ @_ "/>
    <numFmt numFmtId="195" formatCode="0.0%;\(0.0%\)"/>
    <numFmt numFmtId="196" formatCode="#,##0;\(#,##0\)"/>
    <numFmt numFmtId="197" formatCode="\t0.00%"/>
    <numFmt numFmtId="198" formatCode="\U\S\$#,##0.00;\(\U\S\$#,##0.00\)"/>
    <numFmt numFmtId="199" formatCode="_-* #,##0\ _D_M_-;\-* #,##0\ _D_M_-;_-* &quot;-&quot;\ _D_M_-;_-@_-"/>
    <numFmt numFmtId="200" formatCode="_-* #,##0.00\ _D_M_-;\-* #,##0.00\ _D_M_-;_-* &quot;-&quot;??\ _D_M_-;_-@_-"/>
    <numFmt numFmtId="201" formatCode="\t#\ ??/??"/>
    <numFmt numFmtId="202" formatCode="_-[$€]* #,##0.00_-;\-[$€]* #,##0.00_-;_-[$€]* &quot;-&quot;??_-;_-@_-"/>
    <numFmt numFmtId="203" formatCode="#,##0\ &quot;$&quot;_);[Red]\(#,##0\ &quot;$&quot;\)"/>
    <numFmt numFmtId="204" formatCode="&quot;$&quot;###,0&quot;.&quot;00_);[Red]\(&quot;$&quot;###,0&quot;.&quot;00\)"/>
    <numFmt numFmtId="205" formatCode="&quot;ß&quot;#,##0;\-&quot;&quot;&quot;ß&quot;&quot;&quot;#,##0"/>
    <numFmt numFmtId="206" formatCode="#,##0.000_);\(#,##0.000\)"/>
    <numFmt numFmtId="207" formatCode="&quot;\&quot;#,##0;[Red]\-&quot;\&quot;#,##0"/>
    <numFmt numFmtId="208" formatCode="#,##0\ &quot;F&quot;;\-#,##0\ &quot;F&quot;"/>
    <numFmt numFmtId="209" formatCode="_-* #,##0\ &quot;DM&quot;_-;\-* #,##0\ &quot;DM&quot;_-;_-* &quot;-&quot;\ &quot;DM&quot;_-;_-@_-"/>
    <numFmt numFmtId="210" formatCode="_-* #,##0.00\ &quot;DM&quot;_-;\-* #,##0.00\ &quot;DM&quot;_-;_-* &quot;-&quot;??\ &quot;DM&quot;_-;_-@_-"/>
    <numFmt numFmtId="211" formatCode="0_)"/>
    <numFmt numFmtId="212" formatCode="&quot;$&quot;#,##0;[Red]\-&quot;$&quot;#,##0"/>
    <numFmt numFmtId="213" formatCode="_(* #,##0.0_);_(* \(#,##0.0\);_(* &quot;-&quot;??_);_(@_)"/>
    <numFmt numFmtId="214" formatCode="#"/>
    <numFmt numFmtId="215" formatCode="_ &quot;R&quot;\ * #,##0_ ;_ &quot;R&quot;\ * \-#,##0_ ;_ &quot;R&quot;\ * &quot;-&quot;_ ;_ @_ "/>
    <numFmt numFmtId="216" formatCode="&quot;¡Ì&quot;#,##0;[Red]\-&quot;¡Ì&quot;#,##0"/>
    <numFmt numFmtId="217" formatCode="&quot;£&quot;#,##0;[Red]\-&quot;£&quot;#,##0"/>
    <numFmt numFmtId="218" formatCode="#\ ###\ ###\ ###"/>
    <numFmt numFmtId="219" formatCode="#,##0.00000000"/>
    <numFmt numFmtId="220" formatCode="&quot;$&quot;#,##0"/>
    <numFmt numFmtId="221" formatCode="_(* #,##0.000_);_(* \(#,##0.000\);_(* &quot;-&quot;??_);_(@_)"/>
    <numFmt numFmtId="222" formatCode="#,##0;[Red]\(#,##0\);\-"/>
    <numFmt numFmtId="223" formatCode="dd\-mm\-yyyy"/>
  </numFmts>
  <fonts count="166">
    <font>
      <sz val="12"/>
      <name val=".VnTime"/>
    </font>
    <font>
      <sz val="12"/>
      <name val=".VnTime"/>
    </font>
    <font>
      <b/>
      <sz val="11"/>
      <name val=".VnTime"/>
      <family val="2"/>
    </font>
    <font>
      <sz val="11"/>
      <name val=".VnTime"/>
      <family val="2"/>
    </font>
    <font>
      <b/>
      <sz val="11"/>
      <name val=".VnTimeH"/>
      <family val="2"/>
    </font>
    <font>
      <i/>
      <sz val="11"/>
      <name val=".VnTime"/>
      <family val="2"/>
    </font>
    <font>
      <b/>
      <i/>
      <sz val="11"/>
      <name val=".VnTime"/>
      <family val="2"/>
    </font>
    <font>
      <sz val="10"/>
      <name val="Arial"/>
      <family val="2"/>
    </font>
    <font>
      <b/>
      <sz val="10"/>
      <name val=".VnTimeH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2"/>
      <color indexed="12"/>
      <name val="Times New Roman"/>
      <family val="1"/>
    </font>
    <font>
      <sz val="10"/>
      <name val=".VnAvant"/>
      <family val="2"/>
    </font>
    <font>
      <sz val="12"/>
      <name val="Arial"/>
      <family val="2"/>
    </font>
    <font>
      <sz val="10"/>
      <name val="Arial"/>
    </font>
    <font>
      <b/>
      <sz val="13"/>
      <color indexed="8"/>
      <name val=".VnTimeH"/>
      <family val="2"/>
    </font>
    <font>
      <sz val="14"/>
      <name val=".Vn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H"/>
      <family val="2"/>
    </font>
    <font>
      <sz val="14"/>
      <name val=".VnTimeH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12"/>
      <name val=".VnTime"/>
      <family val="2"/>
    </font>
    <font>
      <b/>
      <sz val="13"/>
      <name val=".VnTime"/>
      <family val="2"/>
    </font>
    <font>
      <sz val="13"/>
      <name val=".VnTime"/>
      <family val="2"/>
    </font>
    <font>
      <b/>
      <sz val="14"/>
      <name val=".VnTimeH"/>
      <family val="2"/>
    </font>
    <font>
      <sz val="11"/>
      <name val=".VnTime"/>
    </font>
    <font>
      <b/>
      <sz val="11"/>
      <name val=".VnTime"/>
    </font>
    <font>
      <sz val="8"/>
      <name val=".VnTime"/>
    </font>
    <font>
      <b/>
      <sz val="13"/>
      <name val=".VnTimeH"/>
      <family val="2"/>
    </font>
    <font>
      <sz val="12"/>
      <name val=".VnTime"/>
    </font>
    <font>
      <b/>
      <i/>
      <sz val="12"/>
      <name val=".vntime"/>
      <family val="2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12"/>
      <name val="µ¸¿òÃ¼"/>
      <family val="3"/>
      <charset val="129"/>
    </font>
    <font>
      <sz val="13"/>
      <name val=".VnTime"/>
    </font>
    <font>
      <sz val="10"/>
      <name val="Times New Roman"/>
      <family val="1"/>
    </font>
    <font>
      <sz val="12"/>
      <name val="宋体"/>
      <charset val="134"/>
    </font>
    <font>
      <sz val="10"/>
      <name val=".VnTime"/>
    </font>
    <font>
      <sz val="12"/>
      <name val="????"/>
      <charset val="136"/>
    </font>
    <font>
      <sz val="11"/>
      <name val="–¾’©"/>
      <family val="1"/>
      <charset val="128"/>
    </font>
    <font>
      <sz val="8"/>
      <name val="Arial"/>
      <family val="2"/>
    </font>
    <font>
      <sz val="12"/>
      <name val="Vni-times"/>
    </font>
    <font>
      <sz val="12"/>
      <name val="VNtimes new roman"/>
      <family val="2"/>
    </font>
    <font>
      <sz val="10"/>
      <name val="?? ??"/>
      <family val="1"/>
      <charset val="136"/>
    </font>
    <font>
      <sz val="10"/>
      <name val=".VnArial"/>
      <family val="2"/>
    </font>
    <font>
      <sz val="10"/>
      <name val=".VnTime"/>
      <family val="2"/>
    </font>
    <font>
      <sz val="10"/>
      <name val="VnTimes"/>
      <family val="2"/>
    </font>
    <font>
      <sz val="8"/>
      <name val="Times New Roman"/>
    </font>
    <font>
      <sz val="12"/>
      <name val="Tms Rmn"/>
    </font>
    <font>
      <sz val="10"/>
      <name val="Helv"/>
      <family val="2"/>
    </font>
    <font>
      <b/>
      <sz val="10"/>
      <name val="Helv"/>
      <family val="2"/>
    </font>
    <font>
      <sz val="10"/>
      <name val="VNI-Aptima"/>
    </font>
    <font>
      <sz val="11"/>
      <name val="Tms Rmn"/>
    </font>
    <font>
      <sz val="11"/>
      <name val="VNI-Times"/>
    </font>
    <font>
      <sz val="10"/>
      <name val="MS Serif"/>
    </font>
    <font>
      <sz val="10"/>
      <color indexed="8"/>
      <name val="Arial"/>
      <family val="2"/>
    </font>
    <font>
      <sz val="10"/>
      <color indexed="16"/>
      <name val="MS Serif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8"/>
      <name val="MS Sans Serif"/>
    </font>
    <font>
      <b/>
      <sz val="10"/>
      <name val=".VnTime"/>
      <family val="2"/>
    </font>
    <font>
      <sz val="8"/>
      <color indexed="12"/>
      <name val="Helv"/>
      <family val="2"/>
    </font>
    <font>
      <b/>
      <sz val="12"/>
      <color indexed="12"/>
      <name val=".VnTime"/>
      <family val="2"/>
    </font>
    <font>
      <sz val="10"/>
      <name val="MS Sans Serif"/>
      <family val="2"/>
    </font>
    <font>
      <sz val="10"/>
      <name val="MS Sans Serif"/>
    </font>
    <font>
      <b/>
      <sz val="11"/>
      <name val="Helv"/>
      <family val="2"/>
    </font>
    <font>
      <sz val="7"/>
      <name val="Small Fonts"/>
      <family val="2"/>
    </font>
    <font>
      <b/>
      <sz val="12"/>
      <name val="VN-NTime"/>
      <family val="2"/>
    </font>
    <font>
      <sz val="12"/>
      <name val="바탕체"/>
      <family val="3"/>
      <charset val="129"/>
    </font>
    <font>
      <sz val="14"/>
      <name val="System"/>
      <charset val="128"/>
    </font>
    <font>
      <b/>
      <sz val="11"/>
      <name val="Arial"/>
      <family val="2"/>
    </font>
    <font>
      <sz val="12"/>
      <color indexed="8"/>
      <name val="Times New Roman"/>
      <family val="1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</font>
    <font>
      <sz val="8"/>
      <name val="Helv"/>
    </font>
    <font>
      <sz val="8"/>
      <name val="MS Sans Serif"/>
    </font>
    <font>
      <b/>
      <sz val="8"/>
      <color indexed="8"/>
      <name val="Helv"/>
    </font>
    <font>
      <sz val="12"/>
      <name val="VNTime"/>
    </font>
    <font>
      <sz val="12"/>
      <name val="VNTime"/>
      <family val="2"/>
    </font>
    <font>
      <sz val="14"/>
      <name val=".Vn3DH"/>
      <family val="2"/>
    </font>
    <font>
      <sz val="10"/>
      <name val="VNtimes new roman"/>
      <family val="2"/>
    </font>
    <font>
      <b/>
      <sz val="8"/>
      <name val="VN Helvetica"/>
      <family val="2"/>
    </font>
    <font>
      <b/>
      <sz val="10"/>
      <name val="VN AvantGBook"/>
      <family val="2"/>
    </font>
    <font>
      <b/>
      <sz val="16"/>
      <name val=".VnTime"/>
      <family val="2"/>
    </font>
    <font>
      <sz val="9"/>
      <name val=".VnTime"/>
      <family val="2"/>
    </font>
    <font>
      <sz val="16"/>
      <name val="AngsanaUPC"/>
      <family val="3"/>
    </font>
    <font>
      <sz val="10"/>
      <name val="Courier"/>
      <family val="3"/>
    </font>
    <font>
      <b/>
      <i/>
      <sz val="10"/>
      <name val=".VnTime"/>
      <family val="2"/>
    </font>
    <font>
      <i/>
      <sz val="10"/>
      <name val=".VnTime"/>
      <family val="2"/>
    </font>
    <font>
      <sz val="10"/>
      <color indexed="12"/>
      <name val=".VnTime"/>
      <family val="2"/>
    </font>
    <font>
      <b/>
      <sz val="11.5"/>
      <name val=".VnTimeH"/>
      <family val="2"/>
    </font>
    <font>
      <b/>
      <sz val="11.5"/>
      <name val=".VnTime"/>
      <family val="2"/>
    </font>
    <font>
      <sz val="11.5"/>
      <name val=".VnTime"/>
      <family val="2"/>
    </font>
    <font>
      <i/>
      <sz val="11.5"/>
      <name val=".VnTime"/>
      <family val="2"/>
    </font>
    <font>
      <b/>
      <i/>
      <sz val="11.5"/>
      <name val=".VnTime"/>
      <family val="2"/>
    </font>
    <font>
      <b/>
      <sz val="11.5"/>
      <name val=".VnTime"/>
    </font>
    <font>
      <sz val="11.5"/>
      <color indexed="10"/>
      <name val=".VnTime"/>
      <family val="2"/>
    </font>
    <font>
      <sz val="11"/>
      <name val="??"/>
      <family val="3"/>
      <charset val="129"/>
    </font>
    <font>
      <sz val="10"/>
      <name val="AngsanaUPC"/>
      <family val="1"/>
    </font>
    <font>
      <sz val="14"/>
      <name val="VnTime"/>
    </font>
    <font>
      <sz val="12"/>
      <name val="¹ÙÅÁÃ¼"/>
      <charset val="129"/>
    </font>
    <font>
      <sz val="11"/>
      <name val="µ¸¿ò"/>
      <charset val="129"/>
    </font>
    <font>
      <sz val="12"/>
      <name val="¹ÙÅÁÃ¼"/>
      <family val="1"/>
      <charset val="129"/>
    </font>
    <font>
      <sz val="10"/>
      <name val="±¼¸²A¼"/>
      <family val="3"/>
      <charset val="129"/>
    </font>
    <font>
      <sz val="11"/>
      <name val="µ¸¿ò"/>
      <family val="3"/>
      <charset val="129"/>
    </font>
    <font>
      <sz val="11"/>
      <name val="3C_Times_T"/>
    </font>
    <font>
      <sz val="11"/>
      <color indexed="32"/>
      <name val="VNI-Times"/>
    </font>
    <font>
      <sz val="14"/>
      <name val=".VnTime"/>
    </font>
    <font>
      <sz val="14"/>
      <name val="VnTime"/>
      <family val="2"/>
    </font>
    <font>
      <sz val="11"/>
      <name val=".VnTimeH"/>
      <family val="2"/>
    </font>
    <font>
      <i/>
      <sz val="13"/>
      <name val=".VnTime"/>
      <family val="2"/>
    </font>
    <font>
      <i/>
      <u/>
      <sz val="11"/>
      <name val=".VnTime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sz val="10"/>
      <color indexed="10"/>
      <name val=".VnTime"/>
      <family val="2"/>
    </font>
    <font>
      <sz val="10"/>
      <name val=".VnTimeH"/>
      <family val="2"/>
    </font>
    <font>
      <b/>
      <u/>
      <sz val="11.5"/>
      <name val=".VnTimeH"/>
      <family val="2"/>
    </font>
    <font>
      <i/>
      <sz val="10"/>
      <color indexed="12"/>
      <name val=".VnTime"/>
      <family val="2"/>
    </font>
    <font>
      <b/>
      <sz val="8"/>
      <name val=".VnTime"/>
      <family val="2"/>
    </font>
    <font>
      <sz val="11"/>
      <name val="Times New Roman"/>
      <family val="1"/>
    </font>
    <font>
      <b/>
      <i/>
      <sz val="14"/>
      <name val=".VnTime"/>
      <family val="2"/>
    </font>
    <font>
      <b/>
      <sz val="11.5"/>
      <color indexed="10"/>
      <name val=".VnTime"/>
      <family val="2"/>
    </font>
    <font>
      <sz val="8"/>
      <name val=".VnTime"/>
      <family val="2"/>
    </font>
    <font>
      <b/>
      <sz val="11.5"/>
      <color indexed="12"/>
      <name val=".VnTime"/>
      <family val="2"/>
    </font>
    <font>
      <sz val="11.5"/>
      <color indexed="12"/>
      <name val=".VnTime"/>
      <family val="2"/>
    </font>
    <font>
      <b/>
      <sz val="11.5"/>
      <color indexed="12"/>
      <name val=".VnTime"/>
      <family val="2"/>
    </font>
    <font>
      <b/>
      <i/>
      <sz val="11.5"/>
      <color indexed="10"/>
      <name val=".VnTime"/>
      <family val="2"/>
    </font>
    <font>
      <b/>
      <sz val="11.5"/>
      <color indexed="10"/>
      <name val=".VnTime"/>
      <family val="2"/>
    </font>
    <font>
      <sz val="11.5"/>
      <color indexed="10"/>
      <name val=".VnTime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U_Times"/>
      <family val="2"/>
    </font>
    <font>
      <i/>
      <sz val="14"/>
      <name val=".VnTime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13">
    <xf numFmtId="0" fontId="0" fillId="0" borderId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56" fillId="0" borderId="1" applyFont="0" applyBorder="0"/>
    <xf numFmtId="186" fontId="7" fillId="0" borderId="0" applyFont="0" applyFill="0" applyBorder="0" applyAlignment="0" applyProtection="0"/>
    <xf numFmtId="0" fontId="57" fillId="0" borderId="0" applyFont="0" applyFill="0" applyBorder="0" applyAlignment="0" applyProtection="0"/>
    <xf numFmtId="185" fontId="7" fillId="0" borderId="0" applyFont="0" applyFill="0" applyBorder="0" applyAlignment="0" applyProtection="0"/>
    <xf numFmtId="177" fontId="58" fillId="0" borderId="0" applyFont="0" applyFill="0" applyBorder="0" applyAlignment="0" applyProtection="0"/>
    <xf numFmtId="176" fontId="58" fillId="0" borderId="0" applyFont="0" applyFill="0" applyBorder="0" applyAlignment="0" applyProtection="0"/>
    <xf numFmtId="167" fontId="52" fillId="0" borderId="0" applyFont="0" applyFill="0" applyBorder="0" applyAlignment="0" applyProtection="0"/>
    <xf numFmtId="9" fontId="120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7" fillId="0" borderId="0"/>
    <xf numFmtId="0" fontId="8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1" fontId="122" fillId="0" borderId="2" applyBorder="0" applyAlignment="0">
      <alignment horizontal="center"/>
    </xf>
    <xf numFmtId="0" fontId="55" fillId="0" borderId="0" applyFont="0" applyFill="0" applyBorder="0" applyAlignment="0"/>
    <xf numFmtId="0" fontId="40" fillId="2" borderId="0"/>
    <xf numFmtId="0" fontId="60" fillId="0" borderId="0"/>
    <xf numFmtId="0" fontId="41" fillId="2" borderId="0"/>
    <xf numFmtId="0" fontId="42" fillId="2" borderId="0"/>
    <xf numFmtId="0" fontId="43" fillId="0" borderId="0">
      <alignment wrapText="1"/>
    </xf>
    <xf numFmtId="164" fontId="27" fillId="0" borderId="3" applyNumberFormat="0" applyFont="0" applyBorder="0" applyAlignment="0">
      <alignment horizontal="center" vertical="center"/>
    </xf>
    <xf numFmtId="0" fontId="51" fillId="0" borderId="0"/>
    <xf numFmtId="178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78" fontId="46" fillId="0" borderId="0" applyFont="0" applyFill="0" applyBorder="0" applyAlignment="0" applyProtection="0"/>
    <xf numFmtId="179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61" fillId="0" borderId="0">
      <alignment horizontal="center" wrapText="1"/>
      <protection locked="0"/>
    </xf>
    <xf numFmtId="176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76" fontId="123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77" fontId="12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5" fillId="0" borderId="0"/>
    <xf numFmtId="0" fontId="124" fillId="0" borderId="0"/>
    <xf numFmtId="0" fontId="45" fillId="0" borderId="0"/>
    <xf numFmtId="0" fontId="125" fillId="0" borderId="0"/>
    <xf numFmtId="0" fontId="45" fillId="0" borderId="0"/>
    <xf numFmtId="0" fontId="47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126" fillId="0" borderId="0"/>
    <xf numFmtId="0" fontId="44" fillId="0" borderId="0"/>
    <xf numFmtId="0" fontId="126" fillId="0" borderId="0"/>
    <xf numFmtId="0" fontId="47" fillId="0" borderId="0"/>
    <xf numFmtId="0" fontId="126" fillId="0" borderId="0"/>
    <xf numFmtId="0" fontId="127" fillId="0" borderId="0"/>
    <xf numFmtId="187" fontId="1" fillId="0" borderId="0" applyFill="0" applyBorder="0" applyAlignment="0"/>
    <xf numFmtId="187" fontId="38" fillId="0" borderId="0" applyFill="0" applyBorder="0" applyAlignment="0"/>
    <xf numFmtId="189" fontId="63" fillId="0" borderId="0" applyFill="0" applyBorder="0" applyAlignment="0"/>
    <xf numFmtId="184" fontId="63" fillId="0" borderId="0" applyFill="0" applyBorder="0" applyAlignment="0"/>
    <xf numFmtId="193" fontId="63" fillId="0" borderId="0" applyFill="0" applyBorder="0" applyAlignment="0"/>
    <xf numFmtId="194" fontId="7" fillId="0" borderId="0" applyFill="0" applyBorder="0" applyAlignment="0"/>
    <xf numFmtId="190" fontId="63" fillId="0" borderId="0" applyFill="0" applyBorder="0" applyAlignment="0"/>
    <xf numFmtId="195" fontId="63" fillId="0" borderId="0" applyFill="0" applyBorder="0" applyAlignment="0"/>
    <xf numFmtId="189" fontId="63" fillId="0" borderId="0" applyFill="0" applyBorder="0" applyAlignment="0"/>
    <xf numFmtId="0" fontId="64" fillId="0" borderId="0"/>
    <xf numFmtId="1" fontId="65" fillId="0" borderId="4" applyBorder="0"/>
    <xf numFmtId="43" fontId="1" fillId="0" borderId="0" applyFont="0" applyFill="0" applyBorder="0" applyAlignment="0" applyProtection="0"/>
    <xf numFmtId="191" fontId="66" fillId="0" borderId="0"/>
    <xf numFmtId="191" fontId="66" fillId="0" borderId="0"/>
    <xf numFmtId="191" fontId="66" fillId="0" borderId="0"/>
    <xf numFmtId="191" fontId="66" fillId="0" borderId="0"/>
    <xf numFmtId="191" fontId="66" fillId="0" borderId="0"/>
    <xf numFmtId="191" fontId="66" fillId="0" borderId="0"/>
    <xf numFmtId="191" fontId="66" fillId="0" borderId="0"/>
    <xf numFmtId="191" fontId="66" fillId="0" borderId="0"/>
    <xf numFmtId="0" fontId="67" fillId="0" borderId="2"/>
    <xf numFmtId="41" fontId="1" fillId="0" borderId="0" applyFont="0" applyFill="0" applyBorder="0" applyAlignment="0" applyProtection="0"/>
    <xf numFmtId="190" fontId="63" fillId="0" borderId="0" applyFont="0" applyFill="0" applyBorder="0" applyAlignment="0" applyProtection="0"/>
    <xf numFmtId="43" fontId="38" fillId="0" borderId="0" applyFont="0" applyFill="0" applyBorder="0" applyAlignment="0" applyProtection="0"/>
    <xf numFmtId="196" fontId="49" fillId="0" borderId="0"/>
    <xf numFmtId="165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68" fillId="0" borderId="0" applyNumberFormat="0" applyAlignment="0">
      <alignment horizontal="left"/>
    </xf>
    <xf numFmtId="215" fontId="48" fillId="0" borderId="0" applyFont="0" applyFill="0" applyBorder="0" applyAlignment="0" applyProtection="0"/>
    <xf numFmtId="189" fontId="6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8" fillId="0" borderId="0" applyFont="0" applyFill="0" applyBorder="0" applyAlignment="0" applyProtection="0"/>
    <xf numFmtId="197" fontId="7" fillId="0" borderId="0"/>
    <xf numFmtId="0" fontId="7" fillId="0" borderId="0" applyFont="0" applyFill="0" applyBorder="0" applyAlignment="0" applyProtection="0"/>
    <xf numFmtId="14" fontId="69" fillId="0" borderId="0" applyFill="0" applyBorder="0" applyAlignment="0"/>
    <xf numFmtId="0" fontId="13" fillId="0" borderId="0" applyProtection="0"/>
    <xf numFmtId="198" fontId="7" fillId="0" borderId="5">
      <alignment vertical="center"/>
    </xf>
    <xf numFmtId="199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1" fontId="7" fillId="0" borderId="0"/>
    <xf numFmtId="3" fontId="30" fillId="0" borderId="0" applyFont="0" applyBorder="0" applyAlignment="0"/>
    <xf numFmtId="190" fontId="63" fillId="0" borderId="0" applyFill="0" applyBorder="0" applyAlignment="0"/>
    <xf numFmtId="189" fontId="63" fillId="0" borderId="0" applyFill="0" applyBorder="0" applyAlignment="0"/>
    <xf numFmtId="190" fontId="63" fillId="0" borderId="0" applyFill="0" applyBorder="0" applyAlignment="0"/>
    <xf numFmtId="195" fontId="63" fillId="0" borderId="0" applyFill="0" applyBorder="0" applyAlignment="0"/>
    <xf numFmtId="189" fontId="63" fillId="0" borderId="0" applyFill="0" applyBorder="0" applyAlignment="0"/>
    <xf numFmtId="0" fontId="70" fillId="0" borderId="0" applyNumberFormat="0" applyAlignment="0">
      <alignment horizontal="left"/>
    </xf>
    <xf numFmtId="202" fontId="7" fillId="0" borderId="0" applyFont="0" applyFill="0" applyBorder="0" applyAlignment="0" applyProtection="0"/>
    <xf numFmtId="3" fontId="30" fillId="0" borderId="0" applyFont="0" applyBorder="0" applyAlignment="0"/>
    <xf numFmtId="0" fontId="71" fillId="0" borderId="0" applyProtection="0"/>
    <xf numFmtId="0" fontId="72" fillId="0" borderId="0" applyProtection="0"/>
    <xf numFmtId="0" fontId="73" fillId="0" borderId="0" applyProtection="0"/>
    <xf numFmtId="0" fontId="74" fillId="0" borderId="0" applyProtection="0"/>
    <xf numFmtId="0" fontId="75" fillId="0" borderId="0" applyNumberFormat="0" applyFont="0" applyFill="0" applyBorder="0" applyAlignment="0" applyProtection="0"/>
    <xf numFmtId="0" fontId="76" fillId="0" borderId="0" applyProtection="0"/>
    <xf numFmtId="0" fontId="77" fillId="0" borderId="0" applyProtection="0"/>
    <xf numFmtId="2" fontId="7" fillId="0" borderId="0" applyFont="0" applyFill="0" applyBorder="0" applyAlignment="0" applyProtection="0"/>
    <xf numFmtId="38" fontId="54" fillId="2" borderId="0" applyNumberFormat="0" applyBorder="0" applyAlignment="0" applyProtection="0"/>
    <xf numFmtId="0" fontId="78" fillId="0" borderId="0" applyNumberFormat="0" applyFont="0" applyBorder="0" applyAlignment="0">
      <alignment horizontal="left" vertical="center"/>
    </xf>
    <xf numFmtId="0" fontId="79" fillId="3" borderId="0"/>
    <xf numFmtId="0" fontId="79" fillId="3" borderId="0"/>
    <xf numFmtId="0" fontId="80" fillId="0" borderId="0">
      <alignment horizontal="left"/>
    </xf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Protection="0"/>
    <xf numFmtId="0" fontId="9" fillId="0" borderId="0" applyProtection="0"/>
    <xf numFmtId="0" fontId="81" fillId="0" borderId="8">
      <alignment horizontal="center"/>
    </xf>
    <xf numFmtId="0" fontId="81" fillId="0" borderId="0">
      <alignment horizontal="center"/>
    </xf>
    <xf numFmtId="5" fontId="82" fillId="4" borderId="2" applyNumberFormat="0" applyAlignment="0">
      <alignment horizontal="left" vertical="top"/>
    </xf>
    <xf numFmtId="49" fontId="33" fillId="0" borderId="2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83" fillId="0" borderId="0"/>
    <xf numFmtId="10" fontId="54" fillId="5" borderId="2" applyNumberFormat="0" applyBorder="0" applyAlignment="0" applyProtection="0"/>
    <xf numFmtId="14" fontId="84" fillId="0" borderId="3" applyFont="0" applyBorder="0" applyAlignment="0">
      <alignment horizontal="center"/>
    </xf>
    <xf numFmtId="0" fontId="85" fillId="0" borderId="0"/>
    <xf numFmtId="0" fontId="85" fillId="0" borderId="0"/>
    <xf numFmtId="190" fontId="63" fillId="0" borderId="0" applyFill="0" applyBorder="0" applyAlignment="0"/>
    <xf numFmtId="189" fontId="63" fillId="0" borderId="0" applyFill="0" applyBorder="0" applyAlignment="0"/>
    <xf numFmtId="190" fontId="63" fillId="0" borderId="0" applyFill="0" applyBorder="0" applyAlignment="0"/>
    <xf numFmtId="195" fontId="63" fillId="0" borderId="0" applyFill="0" applyBorder="0" applyAlignment="0"/>
    <xf numFmtId="189" fontId="63" fillId="0" borderId="0" applyFill="0" applyBorder="0" applyAlignment="0"/>
    <xf numFmtId="38" fontId="86" fillId="0" borderId="0" applyFont="0" applyFill="0" applyBorder="0" applyAlignment="0" applyProtection="0"/>
    <xf numFmtId="40" fontId="86" fillId="0" borderId="0" applyFont="0" applyFill="0" applyBorder="0" applyAlignment="0" applyProtection="0"/>
    <xf numFmtId="0" fontId="87" fillId="0" borderId="8"/>
    <xf numFmtId="173" fontId="12" fillId="0" borderId="9"/>
    <xf numFmtId="203" fontId="86" fillId="0" borderId="0" applyFont="0" applyFill="0" applyBorder="0" applyAlignment="0" applyProtection="0"/>
    <xf numFmtId="204" fontId="86" fillId="0" borderId="0" applyFont="0" applyFill="0" applyBorder="0" applyAlignment="0" applyProtection="0"/>
    <xf numFmtId="192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0" fontId="13" fillId="0" borderId="0" applyNumberFormat="0" applyFont="0" applyFill="0" applyAlignment="0"/>
    <xf numFmtId="0" fontId="32" fillId="0" borderId="2"/>
    <xf numFmtId="0" fontId="49" fillId="0" borderId="0"/>
    <xf numFmtId="37" fontId="88" fillId="0" borderId="0"/>
    <xf numFmtId="0" fontId="89" fillId="0" borderId="2" applyNumberFormat="0" applyFont="0" applyFill="0" applyBorder="0" applyAlignment="0">
      <alignment horizontal="center"/>
    </xf>
    <xf numFmtId="174" fontId="14" fillId="0" borderId="0"/>
    <xf numFmtId="0" fontId="90" fillId="0" borderId="0"/>
    <xf numFmtId="0" fontId="30" fillId="0" borderId="0"/>
    <xf numFmtId="0" fontId="1" fillId="0" borderId="0"/>
    <xf numFmtId="0" fontId="14" fillId="0" borderId="0"/>
    <xf numFmtId="0" fontId="1" fillId="0" borderId="0"/>
    <xf numFmtId="0" fontId="7" fillId="0" borderId="0"/>
    <xf numFmtId="3" fontId="91" fillId="0" borderId="0" applyFont="0" applyFill="0" applyBorder="0" applyAlignment="0" applyProtection="0"/>
    <xf numFmtId="167" fontId="53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49" fillId="0" borderId="0"/>
    <xf numFmtId="0" fontId="93" fillId="6" borderId="0"/>
    <xf numFmtId="14" fontId="61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4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38" fillId="0" borderId="0" applyFont="0" applyFill="0" applyBorder="0" applyAlignment="0" applyProtection="0"/>
    <xf numFmtId="190" fontId="63" fillId="0" borderId="0" applyFill="0" applyBorder="0" applyAlignment="0"/>
    <xf numFmtId="189" fontId="63" fillId="0" borderId="0" applyFill="0" applyBorder="0" applyAlignment="0"/>
    <xf numFmtId="190" fontId="63" fillId="0" borderId="0" applyFill="0" applyBorder="0" applyAlignment="0"/>
    <xf numFmtId="195" fontId="63" fillId="0" borderId="0" applyFill="0" applyBorder="0" applyAlignment="0"/>
    <xf numFmtId="189" fontId="63" fillId="0" borderId="0" applyFill="0" applyBorder="0" applyAlignment="0"/>
    <xf numFmtId="0" fontId="94" fillId="0" borderId="0"/>
    <xf numFmtId="0" fontId="85" fillId="0" borderId="0" applyNumberFormat="0" applyFont="0" applyFill="0" applyBorder="0" applyAlignment="0" applyProtection="0">
      <alignment horizontal="left"/>
    </xf>
    <xf numFmtId="0" fontId="95" fillId="0" borderId="8">
      <alignment horizontal="center"/>
    </xf>
    <xf numFmtId="0" fontId="96" fillId="7" borderId="0" applyNumberFormat="0" applyFont="0" applyBorder="0" applyAlignment="0">
      <alignment horizontal="center"/>
    </xf>
    <xf numFmtId="14" fontId="97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14" fontId="128" fillId="0" borderId="0" applyFont="0" applyFill="0" applyBorder="0" applyAlignment="0" applyProtection="0"/>
    <xf numFmtId="0" fontId="96" fillId="1" borderId="7" applyNumberFormat="0" applyFont="0" applyAlignment="0">
      <alignment horizontal="center"/>
    </xf>
    <xf numFmtId="0" fontId="98" fillId="0" borderId="0" applyNumberFormat="0" applyFill="0" applyBorder="0" applyAlignment="0">
      <alignment horizontal="center"/>
    </xf>
    <xf numFmtId="0" fontId="7" fillId="8" borderId="0"/>
    <xf numFmtId="0" fontId="51" fillId="0" borderId="0" applyNumberFormat="0" applyFill="0" applyBorder="0" applyAlignment="0" applyProtection="0"/>
    <xf numFmtId="216" fontId="48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38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38" fillId="0" borderId="0" applyFont="0" applyFill="0" applyBorder="0" applyAlignment="0" applyProtection="0"/>
    <xf numFmtId="216" fontId="48" fillId="0" borderId="0" applyFont="0" applyFill="0" applyBorder="0" applyAlignment="0" applyProtection="0"/>
    <xf numFmtId="219" fontId="5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38" fillId="0" borderId="0" applyFont="0" applyFill="0" applyBorder="0" applyAlignment="0" applyProtection="0"/>
    <xf numFmtId="0" fontId="129" fillId="0" borderId="0"/>
    <xf numFmtId="0" fontId="87" fillId="0" borderId="0"/>
    <xf numFmtId="40" fontId="99" fillId="0" borderId="0" applyBorder="0">
      <alignment horizontal="right"/>
    </xf>
    <xf numFmtId="182" fontId="48" fillId="0" borderId="10">
      <alignment horizontal="right" vertical="center"/>
    </xf>
    <xf numFmtId="217" fontId="130" fillId="0" borderId="10">
      <alignment horizontal="right" vertical="center"/>
    </xf>
    <xf numFmtId="217" fontId="130" fillId="0" borderId="10">
      <alignment horizontal="right" vertical="center"/>
    </xf>
    <xf numFmtId="207" fontId="30" fillId="0" borderId="10">
      <alignment horizontal="right" vertical="center"/>
    </xf>
    <xf numFmtId="207" fontId="30" fillId="0" borderId="10">
      <alignment horizontal="right" vertical="center"/>
    </xf>
    <xf numFmtId="182" fontId="32" fillId="0" borderId="10">
      <alignment horizontal="right" vertical="center"/>
    </xf>
    <xf numFmtId="182" fontId="48" fillId="0" borderId="10">
      <alignment horizontal="right" vertical="center"/>
    </xf>
    <xf numFmtId="217" fontId="130" fillId="0" borderId="10">
      <alignment horizontal="right" vertical="center"/>
    </xf>
    <xf numFmtId="182" fontId="32" fillId="0" borderId="10">
      <alignment horizontal="right" vertical="center"/>
    </xf>
    <xf numFmtId="207" fontId="30" fillId="0" borderId="10">
      <alignment horizontal="right" vertical="center"/>
    </xf>
    <xf numFmtId="207" fontId="30" fillId="0" borderId="10">
      <alignment horizontal="right" vertical="center"/>
    </xf>
    <xf numFmtId="182" fontId="32" fillId="0" borderId="10">
      <alignment horizontal="right" vertical="center"/>
    </xf>
    <xf numFmtId="182" fontId="32" fillId="0" borderId="10">
      <alignment horizontal="right" vertical="center"/>
    </xf>
    <xf numFmtId="182" fontId="32" fillId="0" borderId="10">
      <alignment horizontal="right" vertical="center"/>
    </xf>
    <xf numFmtId="182" fontId="32" fillId="0" borderId="10">
      <alignment horizontal="right" vertical="center"/>
    </xf>
    <xf numFmtId="182" fontId="48" fillId="0" borderId="10">
      <alignment horizontal="right" vertical="center"/>
    </xf>
    <xf numFmtId="217" fontId="130" fillId="0" borderId="10">
      <alignment horizontal="right" vertical="center"/>
    </xf>
    <xf numFmtId="217" fontId="130" fillId="0" borderId="10">
      <alignment horizontal="right" vertical="center"/>
    </xf>
    <xf numFmtId="207" fontId="30" fillId="0" borderId="10">
      <alignment horizontal="right" vertical="center"/>
    </xf>
    <xf numFmtId="182" fontId="32" fillId="0" borderId="10">
      <alignment horizontal="right" vertical="center"/>
    </xf>
    <xf numFmtId="207" fontId="30" fillId="0" borderId="10">
      <alignment horizontal="right" vertical="center"/>
    </xf>
    <xf numFmtId="207" fontId="30" fillId="0" borderId="10">
      <alignment horizontal="right" vertical="center"/>
    </xf>
    <xf numFmtId="182" fontId="32" fillId="0" borderId="10">
      <alignment horizontal="right" vertical="center"/>
    </xf>
    <xf numFmtId="217" fontId="130" fillId="0" borderId="10">
      <alignment horizontal="right" vertical="center"/>
    </xf>
    <xf numFmtId="207" fontId="30" fillId="0" borderId="10">
      <alignment horizontal="right" vertical="center"/>
    </xf>
    <xf numFmtId="182" fontId="32" fillId="0" borderId="10">
      <alignment horizontal="right" vertical="center"/>
    </xf>
    <xf numFmtId="217" fontId="130" fillId="0" borderId="10">
      <alignment horizontal="right" vertical="center"/>
    </xf>
    <xf numFmtId="217" fontId="130" fillId="0" borderId="10">
      <alignment horizontal="right" vertical="center"/>
    </xf>
    <xf numFmtId="49" fontId="69" fillId="0" borderId="0" applyFill="0" applyBorder="0" applyAlignment="0"/>
    <xf numFmtId="208" fontId="7" fillId="0" borderId="0" applyFill="0" applyBorder="0" applyAlignment="0"/>
    <xf numFmtId="180" fontId="7" fillId="0" borderId="0" applyFill="0" applyBorder="0" applyAlignment="0"/>
    <xf numFmtId="183" fontId="48" fillId="0" borderId="10">
      <alignment horizontal="center"/>
    </xf>
    <xf numFmtId="0" fontId="100" fillId="0" borderId="11"/>
    <xf numFmtId="0" fontId="100" fillId="0" borderId="11"/>
    <xf numFmtId="0" fontId="101" fillId="0" borderId="11"/>
    <xf numFmtId="0" fontId="101" fillId="0" borderId="11"/>
    <xf numFmtId="0" fontId="100" fillId="0" borderId="11"/>
    <xf numFmtId="0" fontId="100" fillId="0" borderId="11"/>
    <xf numFmtId="0" fontId="100" fillId="0" borderId="11"/>
    <xf numFmtId="0" fontId="4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3" fontId="15" fillId="0" borderId="12" applyNumberFormat="0" applyBorder="0" applyAlignment="0"/>
    <xf numFmtId="0" fontId="102" fillId="0" borderId="0" applyFont="0">
      <alignment horizontal="centerContinuous"/>
    </xf>
    <xf numFmtId="0" fontId="7" fillId="0" borderId="13" applyNumberFormat="0" applyFont="0" applyFill="0" applyAlignment="0" applyProtection="0"/>
    <xf numFmtId="180" fontId="48" fillId="0" borderId="0"/>
    <xf numFmtId="181" fontId="48" fillId="0" borderId="2"/>
    <xf numFmtId="0" fontId="103" fillId="0" borderId="0"/>
    <xf numFmtId="3" fontId="32" fillId="0" borderId="0" applyNumberFormat="0" applyBorder="0" applyAlignment="0" applyProtection="0">
      <alignment horizontal="centerContinuous"/>
      <protection locked="0"/>
    </xf>
    <xf numFmtId="3" fontId="131" fillId="0" borderId="0">
      <protection locked="0"/>
    </xf>
    <xf numFmtId="0" fontId="103" fillId="0" borderId="0"/>
    <xf numFmtId="5" fontId="104" fillId="9" borderId="14">
      <alignment vertical="top"/>
    </xf>
    <xf numFmtId="0" fontId="28" fillId="10" borderId="2">
      <alignment horizontal="left" vertical="center"/>
    </xf>
    <xf numFmtId="6" fontId="105" fillId="11" borderId="14"/>
    <xf numFmtId="5" fontId="82" fillId="0" borderId="14">
      <alignment horizontal="left" vertical="top"/>
    </xf>
    <xf numFmtId="0" fontId="106" fillId="12" borderId="0">
      <alignment horizontal="left" vertical="center"/>
    </xf>
    <xf numFmtId="5" fontId="59" fillId="0" borderId="15">
      <alignment horizontal="left" vertical="top"/>
    </xf>
    <xf numFmtId="0" fontId="107" fillId="0" borderId="15">
      <alignment horizontal="left" vertical="center"/>
    </xf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2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0" fontId="108" fillId="0" borderId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13" fillId="0" borderId="0"/>
    <xf numFmtId="167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2" fillId="0" borderId="0"/>
    <xf numFmtId="0" fontId="50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211" fontId="109" fillId="0" borderId="0"/>
    <xf numFmtId="171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>
      <alignment vertical="center"/>
    </xf>
  </cellStyleXfs>
  <cellXfs count="1380">
    <xf numFmtId="0" fontId="0" fillId="0" borderId="0" xfId="0"/>
    <xf numFmtId="166" fontId="82" fillId="0" borderId="0" xfId="89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left"/>
    </xf>
    <xf numFmtId="14" fontId="28" fillId="0" borderId="0" xfId="0" applyNumberFormat="1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center"/>
    </xf>
    <xf numFmtId="164" fontId="30" fillId="0" borderId="0" xfId="75" applyNumberFormat="1" applyFont="1"/>
    <xf numFmtId="37" fontId="30" fillId="0" borderId="0" xfId="75" applyNumberFormat="1" applyFont="1"/>
    <xf numFmtId="0" fontId="30" fillId="0" borderId="0" xfId="0" applyFont="1" applyBorder="1"/>
    <xf numFmtId="49" fontId="28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14" fontId="30" fillId="0" borderId="0" xfId="0" applyNumberFormat="1" applyFont="1" applyAlignment="1">
      <alignment horizontal="center"/>
    </xf>
    <xf numFmtId="49" fontId="31" fillId="13" borderId="14" xfId="0" applyNumberFormat="1" applyFont="1" applyFill="1" applyBorder="1" applyAlignment="1">
      <alignment horizontal="center" vertical="center"/>
    </xf>
    <xf numFmtId="14" fontId="31" fillId="13" borderId="16" xfId="0" applyNumberFormat="1" applyFont="1" applyFill="1" applyBorder="1" applyAlignment="1">
      <alignment horizontal="center" vertical="center"/>
    </xf>
    <xf numFmtId="37" fontId="31" fillId="13" borderId="17" xfId="75" applyNumberFormat="1" applyFont="1" applyFill="1" applyBorder="1" applyAlignment="1">
      <alignment horizontal="center" vertical="center"/>
    </xf>
    <xf numFmtId="49" fontId="31" fillId="13" borderId="4" xfId="0" applyNumberFormat="1" applyFont="1" applyFill="1" applyBorder="1" applyAlignment="1">
      <alignment horizontal="center" vertical="center"/>
    </xf>
    <xf numFmtId="14" fontId="31" fillId="13" borderId="4" xfId="0" applyNumberFormat="1" applyFont="1" applyFill="1" applyBorder="1" applyAlignment="1">
      <alignment horizontal="center" vertical="center"/>
    </xf>
    <xf numFmtId="0" fontId="31" fillId="13" borderId="4" xfId="0" applyFont="1" applyFill="1" applyBorder="1" applyAlignment="1">
      <alignment horizontal="center" vertical="center"/>
    </xf>
    <xf numFmtId="37" fontId="31" fillId="13" borderId="4" xfId="75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" fontId="8" fillId="6" borderId="0" xfId="75" applyNumberFormat="1" applyFont="1" applyFill="1" applyAlignment="1">
      <alignment horizontal="center"/>
    </xf>
    <xf numFmtId="0" fontId="26" fillId="6" borderId="0" xfId="0" applyFont="1" applyFill="1"/>
    <xf numFmtId="0" fontId="0" fillId="6" borderId="0" xfId="0" applyFill="1"/>
    <xf numFmtId="1" fontId="1" fillId="6" borderId="0" xfId="75" applyNumberFormat="1" applyFill="1" applyAlignment="1">
      <alignment horizontal="center"/>
    </xf>
    <xf numFmtId="0" fontId="8" fillId="6" borderId="0" xfId="0" applyFont="1" applyFill="1"/>
    <xf numFmtId="0" fontId="8" fillId="6" borderId="0" xfId="0" applyFont="1" applyFill="1" applyAlignment="1">
      <alignment horizontal="center"/>
    </xf>
    <xf numFmtId="0" fontId="3" fillId="6" borderId="0" xfId="0" applyFont="1" applyFill="1"/>
    <xf numFmtId="0" fontId="2" fillId="6" borderId="0" xfId="0" applyFont="1" applyFill="1"/>
    <xf numFmtId="1" fontId="29" fillId="6" borderId="0" xfId="75" applyNumberFormat="1" applyFont="1" applyFill="1" applyAlignment="1">
      <alignment horizontal="center"/>
    </xf>
    <xf numFmtId="0" fontId="29" fillId="6" borderId="0" xfId="0" applyFont="1" applyFill="1" applyAlignment="1">
      <alignment horizontal="center"/>
    </xf>
    <xf numFmtId="1" fontId="28" fillId="6" borderId="0" xfId="75" applyNumberFormat="1" applyFont="1" applyFill="1" applyAlignment="1">
      <alignment horizontal="center"/>
    </xf>
    <xf numFmtId="0" fontId="28" fillId="6" borderId="0" xfId="0" applyFont="1" applyFill="1" applyAlignment="1">
      <alignment horizontal="center"/>
    </xf>
    <xf numFmtId="1" fontId="3" fillId="14" borderId="12" xfId="75" applyNumberFormat="1" applyFont="1" applyFill="1" applyBorder="1" applyAlignment="1">
      <alignment horizontal="center"/>
    </xf>
    <xf numFmtId="43" fontId="3" fillId="14" borderId="12" xfId="75" applyFont="1" applyFill="1" applyBorder="1"/>
    <xf numFmtId="1" fontId="3" fillId="14" borderId="18" xfId="75" applyNumberFormat="1" applyFont="1" applyFill="1" applyBorder="1" applyAlignment="1">
      <alignment horizontal="center"/>
    </xf>
    <xf numFmtId="43" fontId="3" fillId="14" borderId="12" xfId="75" quotePrefix="1" applyFont="1" applyFill="1" applyBorder="1" applyAlignment="1">
      <alignment horizontal="left"/>
    </xf>
    <xf numFmtId="43" fontId="3" fillId="14" borderId="18" xfId="75" applyFont="1" applyFill="1" applyBorder="1"/>
    <xf numFmtId="1" fontId="3" fillId="14" borderId="19" xfId="75" applyNumberFormat="1" applyFont="1" applyFill="1" applyBorder="1" applyAlignment="1">
      <alignment horizontal="center"/>
    </xf>
    <xf numFmtId="0" fontId="3" fillId="14" borderId="19" xfId="0" applyFont="1" applyFill="1" applyBorder="1"/>
    <xf numFmtId="1" fontId="2" fillId="15" borderId="2" xfId="75" applyNumberFormat="1" applyFont="1" applyFill="1" applyBorder="1" applyAlignment="1">
      <alignment horizontal="center"/>
    </xf>
    <xf numFmtId="0" fontId="2" fillId="15" borderId="2" xfId="0" applyFont="1" applyFill="1" applyBorder="1"/>
    <xf numFmtId="1" fontId="8" fillId="6" borderId="0" xfId="75" applyNumberFormat="1" applyFont="1" applyFill="1" applyAlignment="1">
      <alignment horizontal="left"/>
    </xf>
    <xf numFmtId="164" fontId="28" fillId="6" borderId="0" xfId="75" applyNumberFormat="1" applyFont="1" applyFill="1" applyAlignment="1">
      <alignment horizontal="center"/>
    </xf>
    <xf numFmtId="164" fontId="1" fillId="6" borderId="0" xfId="75" applyNumberFormat="1" applyFill="1"/>
    <xf numFmtId="164" fontId="29" fillId="6" borderId="0" xfId="75" applyNumberFormat="1" applyFont="1" applyFill="1" applyAlignment="1">
      <alignment horizontal="right"/>
    </xf>
    <xf numFmtId="164" fontId="8" fillId="15" borderId="2" xfId="75" applyNumberFormat="1" applyFont="1" applyFill="1" applyBorder="1" applyAlignment="1">
      <alignment horizontal="center" vertical="center"/>
    </xf>
    <xf numFmtId="164" fontId="29" fillId="6" borderId="0" xfId="75" applyNumberFormat="1" applyFont="1" applyFill="1" applyAlignment="1">
      <alignment horizontal="center"/>
    </xf>
    <xf numFmtId="0" fontId="28" fillId="0" borderId="0" xfId="0" applyFont="1"/>
    <xf numFmtId="164" fontId="0" fillId="6" borderId="0" xfId="75" applyNumberFormat="1" applyFont="1" applyFill="1"/>
    <xf numFmtId="164" fontId="8" fillId="6" borderId="0" xfId="75" applyNumberFormat="1" applyFont="1" applyFill="1"/>
    <xf numFmtId="164" fontId="8" fillId="6" borderId="0" xfId="75" applyNumberFormat="1" applyFont="1" applyFill="1" applyAlignment="1">
      <alignment horizontal="center"/>
    </xf>
    <xf numFmtId="164" fontId="3" fillId="6" borderId="0" xfId="75" applyNumberFormat="1" applyFont="1" applyFill="1"/>
    <xf numFmtId="164" fontId="2" fillId="6" borderId="0" xfId="75" applyNumberFormat="1" applyFont="1" applyFill="1"/>
    <xf numFmtId="164" fontId="31" fillId="13" borderId="14" xfId="75" applyNumberFormat="1" applyFont="1" applyFill="1" applyBorder="1" applyAlignment="1">
      <alignment horizontal="center" vertical="center"/>
    </xf>
    <xf numFmtId="164" fontId="31" fillId="13" borderId="4" xfId="75" applyNumberFormat="1" applyFont="1" applyFill="1" applyBorder="1" applyAlignment="1">
      <alignment vertical="center"/>
    </xf>
    <xf numFmtId="164" fontId="28" fillId="0" borderId="0" xfId="75" applyNumberFormat="1" applyFont="1" applyAlignment="1">
      <alignment horizontal="right"/>
    </xf>
    <xf numFmtId="0" fontId="7" fillId="0" borderId="0" xfId="13" applyFont="1" applyFill="1"/>
    <xf numFmtId="0" fontId="0" fillId="0" borderId="0" xfId="0" applyProtection="1">
      <protection locked="0"/>
    </xf>
    <xf numFmtId="164" fontId="30" fillId="0" borderId="0" xfId="75" applyNumberFormat="1" applyFont="1" applyAlignment="1"/>
    <xf numFmtId="164" fontId="30" fillId="0" borderId="0" xfId="75" applyNumberFormat="1" applyFont="1" applyBorder="1"/>
    <xf numFmtId="43" fontId="30" fillId="0" borderId="0" xfId="75" applyFont="1"/>
    <xf numFmtId="164" fontId="28" fillId="0" borderId="0" xfId="75" applyNumberFormat="1" applyFont="1"/>
    <xf numFmtId="164" fontId="30" fillId="0" borderId="0" xfId="75" applyNumberFormat="1" applyFont="1" applyFill="1" applyBorder="1"/>
    <xf numFmtId="43" fontId="28" fillId="0" borderId="0" xfId="75" applyFont="1" applyAlignment="1">
      <alignment horizontal="right"/>
    </xf>
    <xf numFmtId="164" fontId="30" fillId="0" borderId="0" xfId="75" applyNumberFormat="1" applyFont="1" applyBorder="1" applyAlignment="1"/>
    <xf numFmtId="0" fontId="30" fillId="0" borderId="0" xfId="0" applyFont="1" applyBorder="1" applyAlignment="1">
      <alignment horizontal="center"/>
    </xf>
    <xf numFmtId="164" fontId="0" fillId="0" borderId="0" xfId="75" applyNumberFormat="1" applyFont="1"/>
    <xf numFmtId="10" fontId="0" fillId="0" borderId="0" xfId="180" applyNumberFormat="1" applyFont="1"/>
    <xf numFmtId="43" fontId="30" fillId="0" borderId="0" xfId="75" applyFont="1" applyBorder="1"/>
    <xf numFmtId="0" fontId="30" fillId="0" borderId="0" xfId="0" applyFont="1" applyFill="1" applyBorder="1"/>
    <xf numFmtId="49" fontId="30" fillId="0" borderId="0" xfId="0" applyNumberFormat="1" applyFont="1" applyFill="1" applyBorder="1" applyAlignment="1">
      <alignment horizontal="center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/>
    </xf>
    <xf numFmtId="1" fontId="3" fillId="0" borderId="0" xfId="75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43" fontId="30" fillId="0" borderId="0" xfId="75" applyFont="1" applyFill="1" applyBorder="1" applyAlignment="1">
      <alignment wrapText="1"/>
    </xf>
    <xf numFmtId="49" fontId="30" fillId="0" borderId="0" xfId="0" applyNumberFormat="1" applyFont="1" applyBorder="1" applyAlignment="1">
      <alignment horizontal="center"/>
    </xf>
    <xf numFmtId="14" fontId="30" fillId="0" borderId="0" xfId="0" applyNumberFormat="1" applyFont="1" applyBorder="1" applyAlignment="1">
      <alignment horizontal="center"/>
    </xf>
    <xf numFmtId="37" fontId="30" fillId="0" borderId="0" xfId="75" applyNumberFormat="1" applyFont="1" applyBorder="1"/>
    <xf numFmtId="0" fontId="28" fillId="0" borderId="0" xfId="0" applyFont="1" applyAlignment="1">
      <alignment horizontal="center"/>
    </xf>
    <xf numFmtId="164" fontId="28" fillId="0" borderId="0" xfId="75" applyNumberFormat="1" applyFont="1" applyAlignment="1">
      <alignment horizontal="center"/>
    </xf>
    <xf numFmtId="9" fontId="0" fillId="0" borderId="0" xfId="180" applyFont="1"/>
    <xf numFmtId="9" fontId="28" fillId="0" borderId="0" xfId="180" applyFont="1"/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1" fillId="6" borderId="0" xfId="75" applyNumberFormat="1" applyFont="1" applyFill="1"/>
    <xf numFmtId="43" fontId="28" fillId="0" borderId="3" xfId="75" applyFont="1" applyBorder="1" applyAlignment="1">
      <alignment horizontal="left"/>
    </xf>
    <xf numFmtId="0" fontId="28" fillId="6" borderId="0" xfId="0" applyFont="1" applyFill="1" applyAlignment="1">
      <alignment horizontal="center" vertical="center"/>
    </xf>
    <xf numFmtId="164" fontId="28" fillId="6" borderId="0" xfId="75" applyNumberFormat="1" applyFont="1" applyFill="1" applyAlignment="1">
      <alignment horizontal="right" vertical="center"/>
    </xf>
    <xf numFmtId="0" fontId="30" fillId="6" borderId="0" xfId="0" applyFont="1" applyFill="1" applyAlignment="1">
      <alignment horizontal="center" vertical="center"/>
    </xf>
    <xf numFmtId="164" fontId="30" fillId="6" borderId="0" xfId="75" applyNumberFormat="1" applyFont="1" applyFill="1" applyAlignment="1">
      <alignment horizontal="right" vertical="center"/>
    </xf>
    <xf numFmtId="0" fontId="30" fillId="6" borderId="3" xfId="0" applyFont="1" applyFill="1" applyBorder="1" applyAlignment="1">
      <alignment horizontal="center" vertical="center"/>
    </xf>
    <xf numFmtId="164" fontId="30" fillId="6" borderId="3" xfId="75" applyNumberFormat="1" applyFont="1" applyFill="1" applyBorder="1" applyAlignment="1">
      <alignment horizontal="right" vertical="center"/>
    </xf>
    <xf numFmtId="0" fontId="30" fillId="6" borderId="0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/>
    <xf numFmtId="166" fontId="59" fillId="0" borderId="0" xfId="89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6" fontId="59" fillId="0" borderId="0" xfId="89" applyNumberFormat="1" applyFont="1"/>
    <xf numFmtId="164" fontId="82" fillId="0" borderId="0" xfId="75" applyNumberFormat="1" applyFont="1" applyBorder="1" applyAlignment="1">
      <alignment horizontal="right"/>
    </xf>
    <xf numFmtId="164" fontId="59" fillId="0" borderId="0" xfId="75" applyNumberFormat="1" applyFont="1" applyAlignment="1"/>
    <xf numFmtId="43" fontId="59" fillId="0" borderId="0" xfId="75" applyFont="1"/>
    <xf numFmtId="0" fontId="59" fillId="0" borderId="0" xfId="0" applyFont="1" applyBorder="1"/>
    <xf numFmtId="166" fontId="59" fillId="0" borderId="0" xfId="89" applyNumberFormat="1" applyFont="1" applyBorder="1" applyAlignment="1">
      <alignment horizontal="center"/>
    </xf>
    <xf numFmtId="0" fontId="59" fillId="0" borderId="0" xfId="0" applyFont="1" applyBorder="1" applyAlignment="1">
      <alignment horizontal="right"/>
    </xf>
    <xf numFmtId="164" fontId="59" fillId="0" borderId="0" xfId="75" applyNumberFormat="1" applyFont="1" applyBorder="1" applyAlignment="1">
      <alignment horizontal="right"/>
    </xf>
    <xf numFmtId="0" fontId="59" fillId="0" borderId="3" xfId="0" applyFont="1" applyBorder="1"/>
    <xf numFmtId="166" fontId="59" fillId="0" borderId="0" xfId="89" applyNumberFormat="1" applyFont="1" applyAlignment="1">
      <alignment horizontal="center"/>
    </xf>
    <xf numFmtId="164" fontId="59" fillId="0" borderId="0" xfId="75" applyNumberFormat="1" applyFont="1"/>
    <xf numFmtId="166" fontId="59" fillId="0" borderId="0" xfId="89" applyNumberFormat="1" applyFont="1" applyBorder="1"/>
    <xf numFmtId="166" fontId="8" fillId="0" borderId="0" xfId="89" applyNumberFormat="1" applyFont="1" applyBorder="1" applyAlignment="1">
      <alignment horizontal="center"/>
    </xf>
    <xf numFmtId="164" fontId="51" fillId="0" borderId="0" xfId="75" applyNumberFormat="1" applyFont="1" applyAlignment="1"/>
    <xf numFmtId="43" fontId="51" fillId="0" borderId="0" xfId="75" applyFont="1"/>
    <xf numFmtId="0" fontId="51" fillId="0" borderId="0" xfId="0" applyFont="1"/>
    <xf numFmtId="3" fontId="51" fillId="0" borderId="0" xfId="0" applyNumberFormat="1" applyFont="1"/>
    <xf numFmtId="0" fontId="110" fillId="0" borderId="0" xfId="0" applyFont="1" applyBorder="1" applyAlignment="1">
      <alignment horizontal="center"/>
    </xf>
    <xf numFmtId="164" fontId="111" fillId="0" borderId="0" xfId="75" applyNumberFormat="1" applyFont="1" applyAlignment="1">
      <alignment horizontal="right"/>
    </xf>
    <xf numFmtId="166" fontId="82" fillId="0" borderId="20" xfId="89" applyNumberFormat="1" applyFont="1" applyBorder="1" applyAlignment="1">
      <alignment horizontal="center" vertical="center" wrapText="1"/>
    </xf>
    <xf numFmtId="166" fontId="82" fillId="0" borderId="7" xfId="89" applyNumberFormat="1" applyFont="1" applyBorder="1" applyAlignment="1">
      <alignment horizontal="center" vertical="center" wrapText="1"/>
    </xf>
    <xf numFmtId="166" fontId="82" fillId="0" borderId="0" xfId="89" applyNumberFormat="1" applyFont="1" applyBorder="1" applyAlignment="1">
      <alignment horizontal="center" vertical="center" wrapText="1"/>
    </xf>
    <xf numFmtId="164" fontId="82" fillId="0" borderId="7" xfId="75" applyNumberFormat="1" applyFont="1" applyBorder="1" applyAlignment="1">
      <alignment horizontal="center" vertical="center" wrapText="1"/>
    </xf>
    <xf numFmtId="164" fontId="8" fillId="0" borderId="0" xfId="75" applyNumberFormat="1" applyFont="1" applyAlignment="1">
      <alignment horizontal="center" vertical="center"/>
    </xf>
    <xf numFmtId="43" fontId="8" fillId="0" borderId="0" xfId="75" applyFont="1" applyAlignment="1">
      <alignment horizontal="center" vertical="center" wrapText="1"/>
    </xf>
    <xf numFmtId="166" fontId="8" fillId="0" borderId="0" xfId="89" applyNumberFormat="1" applyFont="1" applyAlignment="1">
      <alignment horizontal="center" vertical="center" wrapText="1"/>
    </xf>
    <xf numFmtId="0" fontId="82" fillId="0" borderId="7" xfId="89" applyNumberFormat="1" applyFont="1" applyBorder="1" applyAlignment="1">
      <alignment horizontal="center"/>
    </xf>
    <xf numFmtId="0" fontId="82" fillId="0" borderId="0" xfId="89" applyNumberFormat="1" applyFont="1" applyBorder="1" applyAlignment="1">
      <alignment horizontal="center"/>
    </xf>
    <xf numFmtId="164" fontId="82" fillId="0" borderId="7" xfId="75" quotePrefix="1" applyNumberFormat="1" applyFont="1" applyBorder="1" applyAlignment="1">
      <alignment horizontal="center"/>
    </xf>
    <xf numFmtId="164" fontId="82" fillId="0" borderId="0" xfId="75" applyNumberFormat="1" applyFont="1" applyAlignment="1"/>
    <xf numFmtId="43" fontId="82" fillId="0" borderId="0" xfId="75" applyFont="1"/>
    <xf numFmtId="166" fontId="82" fillId="0" borderId="0" xfId="89" applyNumberFormat="1" applyFont="1"/>
    <xf numFmtId="0" fontId="59" fillId="0" borderId="0" xfId="89" applyNumberFormat="1" applyFont="1" applyBorder="1" applyAlignment="1">
      <alignment horizontal="center"/>
    </xf>
    <xf numFmtId="164" fontId="59" fillId="0" borderId="0" xfId="75" applyNumberFormat="1" applyFont="1" applyBorder="1" applyAlignment="1">
      <alignment horizontal="center"/>
    </xf>
    <xf numFmtId="166" fontId="82" fillId="0" borderId="0" xfId="89" applyNumberFormat="1" applyFont="1" applyBorder="1" applyAlignment="1">
      <alignment horizontal="left" vertical="center"/>
    </xf>
    <xf numFmtId="166" fontId="82" fillId="0" borderId="0" xfId="89" applyNumberFormat="1" applyFont="1" applyBorder="1" applyAlignment="1">
      <alignment horizontal="left" vertical="center" wrapText="1"/>
    </xf>
    <xf numFmtId="164" fontId="59" fillId="0" borderId="0" xfId="75" applyNumberFormat="1" applyFont="1" applyBorder="1"/>
    <xf numFmtId="166" fontId="59" fillId="0" borderId="0" xfId="89" applyNumberFormat="1" applyFont="1" applyBorder="1" applyAlignment="1">
      <alignment horizontal="left" vertical="center"/>
    </xf>
    <xf numFmtId="166" fontId="59" fillId="0" borderId="0" xfId="89" applyNumberFormat="1" applyFont="1" applyBorder="1" applyAlignment="1">
      <alignment horizontal="left" vertical="center" wrapText="1"/>
    </xf>
    <xf numFmtId="166" fontId="59" fillId="0" borderId="0" xfId="89" quotePrefix="1" applyNumberFormat="1" applyFont="1" applyBorder="1" applyAlignment="1">
      <alignment horizontal="center"/>
    </xf>
    <xf numFmtId="166" fontId="59" fillId="0" borderId="0" xfId="89" quotePrefix="1" applyNumberFormat="1" applyFont="1" applyBorder="1" applyAlignment="1">
      <alignment horizontal="left" vertical="center"/>
    </xf>
    <xf numFmtId="166" fontId="59" fillId="0" borderId="0" xfId="89" quotePrefix="1" applyNumberFormat="1" applyFont="1" applyBorder="1" applyAlignment="1">
      <alignment horizontal="left" vertical="center" wrapText="1"/>
    </xf>
    <xf numFmtId="164" fontId="59" fillId="0" borderId="0" xfId="75" applyNumberFormat="1" applyFont="1" applyBorder="1" applyAlignment="1">
      <alignment horizontal="left" vertical="center" wrapText="1"/>
    </xf>
    <xf numFmtId="166" fontId="110" fillId="0" borderId="0" xfId="89" applyNumberFormat="1" applyFont="1" applyBorder="1" applyAlignment="1">
      <alignment horizontal="left" vertical="center"/>
    </xf>
    <xf numFmtId="166" fontId="110" fillId="0" borderId="0" xfId="89" applyNumberFormat="1" applyFont="1" applyBorder="1" applyAlignment="1">
      <alignment horizontal="left" vertical="center" wrapText="1"/>
    </xf>
    <xf numFmtId="0" fontId="110" fillId="0" borderId="0" xfId="89" applyNumberFormat="1" applyFont="1" applyBorder="1" applyAlignment="1">
      <alignment horizontal="center"/>
    </xf>
    <xf numFmtId="166" fontId="111" fillId="0" borderId="0" xfId="89" applyNumberFormat="1" applyFont="1" applyBorder="1"/>
    <xf numFmtId="164" fontId="110" fillId="0" borderId="0" xfId="75" applyNumberFormat="1" applyFont="1" applyBorder="1" applyAlignment="1"/>
    <xf numFmtId="164" fontId="110" fillId="0" borderId="0" xfId="75" applyNumberFormat="1" applyFont="1" applyAlignment="1"/>
    <xf numFmtId="43" fontId="110" fillId="0" borderId="0" xfId="75" applyFont="1"/>
    <xf numFmtId="166" fontId="110" fillId="0" borderId="0" xfId="89" applyNumberFormat="1" applyFont="1"/>
    <xf numFmtId="0" fontId="59" fillId="0" borderId="0" xfId="89" applyNumberFormat="1" applyFont="1" applyBorder="1" applyAlignment="1">
      <alignment horizontal="center" vertical="center" wrapText="1"/>
    </xf>
    <xf numFmtId="166" fontId="59" fillId="0" borderId="0" xfId="89" applyNumberFormat="1" applyFont="1" applyBorder="1" applyAlignment="1">
      <alignment horizontal="center" vertical="center" wrapText="1"/>
    </xf>
    <xf numFmtId="164" fontId="59" fillId="0" borderId="0" xfId="75" applyNumberFormat="1" applyFont="1" applyAlignment="1">
      <alignment horizontal="center" vertical="center"/>
    </xf>
    <xf numFmtId="43" fontId="59" fillId="0" borderId="0" xfId="75" applyFont="1" applyAlignment="1">
      <alignment horizontal="center" vertical="center" wrapText="1"/>
    </xf>
    <xf numFmtId="166" fontId="59" fillId="0" borderId="0" xfId="89" applyNumberFormat="1" applyFont="1" applyAlignment="1">
      <alignment horizontal="center" vertical="center" wrapText="1"/>
    </xf>
    <xf numFmtId="164" fontId="59" fillId="0" borderId="0" xfId="75" applyNumberFormat="1" applyFont="1" applyFill="1" applyBorder="1" applyAlignment="1"/>
    <xf numFmtId="0" fontId="111" fillId="0" borderId="0" xfId="89" applyNumberFormat="1" applyFont="1" applyBorder="1" applyAlignment="1">
      <alignment horizontal="center"/>
    </xf>
    <xf numFmtId="166" fontId="111" fillId="0" borderId="0" xfId="89" applyNumberFormat="1" applyFont="1" applyAlignment="1">
      <alignment horizontal="center"/>
    </xf>
    <xf numFmtId="164" fontId="111" fillId="0" borderId="0" xfId="75" applyNumberFormat="1" applyFont="1" applyAlignment="1">
      <alignment horizontal="center"/>
    </xf>
    <xf numFmtId="166" fontId="111" fillId="0" borderId="0" xfId="89" applyNumberFormat="1" applyFont="1" applyBorder="1" applyAlignment="1">
      <alignment horizontal="center"/>
    </xf>
    <xf numFmtId="166" fontId="82" fillId="0" borderId="0" xfId="89" applyNumberFormat="1" applyFont="1" applyBorder="1" applyAlignment="1">
      <alignment horizontal="center"/>
    </xf>
    <xf numFmtId="164" fontId="59" fillId="0" borderId="0" xfId="75" applyNumberFormat="1" applyFont="1" applyAlignment="1">
      <alignment horizontal="center"/>
    </xf>
    <xf numFmtId="166" fontId="82" fillId="0" borderId="0" xfId="89" applyNumberFormat="1" applyFont="1" applyBorder="1" applyAlignment="1"/>
    <xf numFmtId="0" fontId="7" fillId="0" borderId="0" xfId="169" applyFont="1" applyBorder="1"/>
    <xf numFmtId="0" fontId="7" fillId="0" borderId="0" xfId="169" applyFont="1" applyBorder="1" applyAlignment="1">
      <alignment horizontal="center"/>
    </xf>
    <xf numFmtId="164" fontId="7" fillId="0" borderId="0" xfId="75" applyNumberFormat="1" applyFont="1" applyBorder="1"/>
    <xf numFmtId="164" fontId="7" fillId="0" borderId="0" xfId="75" applyNumberFormat="1" applyFont="1" applyAlignment="1"/>
    <xf numFmtId="43" fontId="7" fillId="0" borderId="0" xfId="75" applyFont="1"/>
    <xf numFmtId="0" fontId="7" fillId="0" borderId="0" xfId="169" applyFont="1"/>
    <xf numFmtId="0" fontId="7" fillId="0" borderId="0" xfId="169" applyFont="1" applyAlignment="1">
      <alignment horizontal="center"/>
    </xf>
    <xf numFmtId="164" fontId="7" fillId="0" borderId="0" xfId="75" applyNumberFormat="1" applyFont="1"/>
    <xf numFmtId="0" fontId="82" fillId="0" borderId="7" xfId="75" quotePrefix="1" applyNumberFormat="1" applyFont="1" applyBorder="1" applyAlignment="1">
      <alignment horizontal="center"/>
    </xf>
    <xf numFmtId="164" fontId="59" fillId="0" borderId="0" xfId="75" applyNumberFormat="1" applyFont="1" applyBorder="1" applyAlignment="1">
      <alignment vertical="center"/>
    </xf>
    <xf numFmtId="164" fontId="110" fillId="0" borderId="0" xfId="75" applyNumberFormat="1" applyFont="1" applyBorder="1" applyAlignment="1">
      <alignment vertical="center"/>
    </xf>
    <xf numFmtId="164" fontId="82" fillId="0" borderId="0" xfId="75" applyNumberFormat="1" applyFont="1" applyBorder="1" applyAlignment="1">
      <alignment vertical="center"/>
    </xf>
    <xf numFmtId="164" fontId="38" fillId="0" borderId="0" xfId="75" applyNumberFormat="1" applyFont="1"/>
    <xf numFmtId="0" fontId="38" fillId="0" borderId="0" xfId="0" applyFont="1"/>
    <xf numFmtId="0" fontId="1" fillId="0" borderId="0" xfId="0" applyFont="1"/>
    <xf numFmtId="10" fontId="38" fillId="0" borderId="0" xfId="180" applyNumberFormat="1" applyFont="1"/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43" fontId="59" fillId="3" borderId="0" xfId="75" applyFont="1" applyFill="1" applyBorder="1"/>
    <xf numFmtId="166" fontId="59" fillId="3" borderId="0" xfId="89" applyNumberFormat="1" applyFont="1" applyFill="1" applyBorder="1"/>
    <xf numFmtId="43" fontId="110" fillId="3" borderId="0" xfId="75" applyFont="1" applyFill="1" applyBorder="1"/>
    <xf numFmtId="166" fontId="110" fillId="3" borderId="0" xfId="89" applyNumberFormat="1" applyFont="1" applyFill="1" applyBorder="1"/>
    <xf numFmtId="43" fontId="59" fillId="3" borderId="0" xfId="75" applyFont="1" applyFill="1" applyBorder="1" applyAlignment="1">
      <alignment horizontal="center" vertical="center" wrapText="1"/>
    </xf>
    <xf numFmtId="166" fontId="59" fillId="3" borderId="0" xfId="89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/>
    </xf>
    <xf numFmtId="49" fontId="28" fillId="0" borderId="18" xfId="0" applyNumberFormat="1" applyFont="1" applyFill="1" applyBorder="1" applyAlignment="1">
      <alignment horizontal="center"/>
    </xf>
    <xf numFmtId="14" fontId="28" fillId="0" borderId="12" xfId="0" applyNumberFormat="1" applyFont="1" applyFill="1" applyBorder="1" applyAlignment="1">
      <alignment horizontal="center"/>
    </xf>
    <xf numFmtId="0" fontId="28" fillId="0" borderId="18" xfId="0" applyFont="1" applyFill="1" applyBorder="1" applyAlignment="1">
      <alignment wrapText="1"/>
    </xf>
    <xf numFmtId="0" fontId="28" fillId="0" borderId="18" xfId="0" applyFont="1" applyFill="1" applyBorder="1" applyAlignment="1">
      <alignment horizontal="center"/>
    </xf>
    <xf numFmtId="164" fontId="28" fillId="0" borderId="18" xfId="75" applyNumberFormat="1" applyFont="1" applyFill="1" applyBorder="1"/>
    <xf numFmtId="37" fontId="28" fillId="0" borderId="12" xfId="75" applyNumberFormat="1" applyFont="1" applyFill="1" applyBorder="1" applyAlignment="1">
      <alignment wrapText="1"/>
    </xf>
    <xf numFmtId="164" fontId="28" fillId="0" borderId="18" xfId="75" applyNumberFormat="1" applyFont="1" applyFill="1" applyBorder="1" applyAlignment="1">
      <alignment wrapText="1"/>
    </xf>
    <xf numFmtId="0" fontId="28" fillId="0" borderId="0" xfId="0" applyFont="1" applyFill="1" applyBorder="1"/>
    <xf numFmtId="49" fontId="59" fillId="0" borderId="12" xfId="0" applyNumberFormat="1" applyFont="1" applyFill="1" applyBorder="1" applyAlignment="1">
      <alignment horizontal="center"/>
    </xf>
    <xf numFmtId="49" fontId="59" fillId="0" borderId="18" xfId="0" applyNumberFormat="1" applyFont="1" applyFill="1" applyBorder="1" applyAlignment="1">
      <alignment horizontal="center"/>
    </xf>
    <xf numFmtId="14" fontId="59" fillId="0" borderId="12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 wrapText="1"/>
    </xf>
    <xf numFmtId="0" fontId="59" fillId="0" borderId="18" xfId="0" applyFont="1" applyFill="1" applyBorder="1" applyAlignment="1">
      <alignment horizontal="center"/>
    </xf>
    <xf numFmtId="164" fontId="59" fillId="0" borderId="18" xfId="75" applyNumberFormat="1" applyFont="1" applyFill="1" applyBorder="1"/>
    <xf numFmtId="37" fontId="59" fillId="0" borderId="12" xfId="75" applyNumberFormat="1" applyFont="1" applyFill="1" applyBorder="1" applyAlignment="1">
      <alignment wrapText="1"/>
    </xf>
    <xf numFmtId="164" fontId="59" fillId="0" borderId="18" xfId="75" applyNumberFormat="1" applyFont="1" applyFill="1" applyBorder="1" applyAlignment="1">
      <alignment wrapText="1"/>
    </xf>
    <xf numFmtId="0" fontId="59" fillId="0" borderId="0" xfId="0" applyFont="1" applyFill="1" applyBorder="1"/>
    <xf numFmtId="164" fontId="112" fillId="0" borderId="18" xfId="75" applyNumberFormat="1" applyFont="1" applyFill="1" applyBorder="1"/>
    <xf numFmtId="164" fontId="59" fillId="0" borderId="0" xfId="75" applyNumberFormat="1" applyFont="1" applyFill="1" applyBorder="1"/>
    <xf numFmtId="49" fontId="59" fillId="0" borderId="15" xfId="0" applyNumberFormat="1" applyFont="1" applyFill="1" applyBorder="1" applyAlignment="1">
      <alignment horizontal="center"/>
    </xf>
    <xf numFmtId="49" fontId="59" fillId="0" borderId="21" xfId="0" applyNumberFormat="1" applyFont="1" applyFill="1" applyBorder="1" applyAlignment="1">
      <alignment horizontal="center"/>
    </xf>
    <xf numFmtId="14" fontId="59" fillId="0" borderId="21" xfId="0" applyNumberFormat="1" applyFont="1" applyFill="1" applyBorder="1" applyAlignment="1">
      <alignment horizontal="center"/>
    </xf>
    <xf numFmtId="0" fontId="59" fillId="0" borderId="21" xfId="0" applyFont="1" applyFill="1" applyBorder="1" applyAlignment="1">
      <alignment wrapText="1"/>
    </xf>
    <xf numFmtId="0" fontId="59" fillId="0" borderId="21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right"/>
    </xf>
    <xf numFmtId="164" fontId="59" fillId="0" borderId="21" xfId="75" applyNumberFormat="1" applyFont="1" applyFill="1" applyBorder="1"/>
    <xf numFmtId="43" fontId="59" fillId="0" borderId="21" xfId="75" applyFont="1" applyFill="1" applyBorder="1" applyAlignment="1">
      <alignment wrapText="1"/>
    </xf>
    <xf numFmtId="164" fontId="32" fillId="0" borderId="0" xfId="75" applyNumberFormat="1" applyFont="1" applyFill="1" applyBorder="1" applyAlignment="1">
      <alignment horizontal="center" vertical="center"/>
    </xf>
    <xf numFmtId="164" fontId="31" fillId="0" borderId="0" xfId="75" applyNumberFormat="1" applyFont="1" applyFill="1" applyBorder="1" applyAlignment="1">
      <alignment horizontal="center" vertical="center"/>
    </xf>
    <xf numFmtId="164" fontId="28" fillId="0" borderId="0" xfId="75" applyNumberFormat="1" applyFont="1" applyFill="1" applyBorder="1"/>
    <xf numFmtId="0" fontId="11" fillId="0" borderId="0" xfId="139" applyAlignment="1" applyProtection="1"/>
    <xf numFmtId="164" fontId="28" fillId="6" borderId="0" xfId="75" applyNumberFormat="1" applyFont="1" applyFill="1" applyBorder="1" applyAlignment="1">
      <alignment horizontal="center" vertical="center"/>
    </xf>
    <xf numFmtId="164" fontId="30" fillId="6" borderId="0" xfId="75" applyNumberFormat="1" applyFont="1" applyFill="1" applyBorder="1" applyAlignment="1">
      <alignment horizontal="center" vertical="center"/>
    </xf>
    <xf numFmtId="0" fontId="39" fillId="6" borderId="0" xfId="0" applyFont="1" applyFill="1" applyBorder="1" applyAlignment="1">
      <alignment horizontal="center" vertical="center"/>
    </xf>
    <xf numFmtId="43" fontId="28" fillId="6" borderId="0" xfId="75" applyFont="1" applyFill="1" applyAlignment="1">
      <alignment horizontal="left" vertical="center"/>
    </xf>
    <xf numFmtId="43" fontId="30" fillId="6" borderId="0" xfId="75" applyFont="1" applyFill="1" applyAlignment="1">
      <alignment horizontal="left" vertical="center"/>
    </xf>
    <xf numFmtId="0" fontId="30" fillId="6" borderId="0" xfId="0" applyFont="1" applyFill="1"/>
    <xf numFmtId="43" fontId="30" fillId="6" borderId="0" xfId="75" applyFont="1" applyFill="1"/>
    <xf numFmtId="164" fontId="30" fillId="6" borderId="0" xfId="75" applyNumberFormat="1" applyFont="1" applyFill="1"/>
    <xf numFmtId="164" fontId="39" fillId="6" borderId="0" xfId="75" applyNumberFormat="1" applyFont="1" applyFill="1" applyBorder="1"/>
    <xf numFmtId="0" fontId="39" fillId="6" borderId="0" xfId="0" applyFont="1" applyFill="1" applyBorder="1"/>
    <xf numFmtId="164" fontId="28" fillId="6" borderId="0" xfId="75" applyNumberFormat="1" applyFont="1" applyFill="1" applyBorder="1"/>
    <xf numFmtId="164" fontId="39" fillId="6" borderId="0" xfId="75" applyNumberFormat="1" applyFont="1" applyFill="1" applyBorder="1" applyAlignment="1">
      <alignment horizontal="center" vertical="center"/>
    </xf>
    <xf numFmtId="0" fontId="28" fillId="6" borderId="0" xfId="0" applyFont="1" applyFill="1"/>
    <xf numFmtId="164" fontId="28" fillId="6" borderId="18" xfId="75" applyNumberFormat="1" applyFont="1" applyFill="1" applyBorder="1"/>
    <xf numFmtId="164" fontId="29" fillId="6" borderId="0" xfId="75" applyNumberFormat="1" applyFont="1" applyFill="1" applyBorder="1"/>
    <xf numFmtId="0" fontId="29" fillId="6" borderId="0" xfId="0" applyFont="1" applyFill="1" applyBorder="1"/>
    <xf numFmtId="164" fontId="30" fillId="6" borderId="0" xfId="75" applyNumberFormat="1" applyFont="1" applyFill="1" applyBorder="1"/>
    <xf numFmtId="0" fontId="30" fillId="6" borderId="0" xfId="0" applyFont="1" applyFill="1" applyBorder="1"/>
    <xf numFmtId="0" fontId="34" fillId="0" borderId="0" xfId="0" applyFont="1"/>
    <xf numFmtId="0" fontId="4" fillId="0" borderId="0" xfId="0" applyFont="1"/>
    <xf numFmtId="0" fontId="132" fillId="0" borderId="0" xfId="0" applyFont="1"/>
    <xf numFmtId="0" fontId="34" fillId="0" borderId="0" xfId="0" applyFont="1" applyAlignment="1"/>
    <xf numFmtId="0" fontId="2" fillId="0" borderId="0" xfId="0" applyFont="1"/>
    <xf numFmtId="0" fontId="34" fillId="0" borderId="0" xfId="0" applyFont="1" applyAlignment="1">
      <alignment vertical="center"/>
    </xf>
    <xf numFmtId="0" fontId="115" fillId="0" borderId="0" xfId="0" applyFont="1" applyAlignment="1">
      <alignment vertical="top"/>
    </xf>
    <xf numFmtId="0" fontId="119" fillId="0" borderId="0" xfId="0" applyFont="1"/>
    <xf numFmtId="43" fontId="113" fillId="6" borderId="0" xfId="75" applyFont="1" applyFill="1" applyAlignment="1">
      <alignment horizontal="left" vertical="center"/>
    </xf>
    <xf numFmtId="0" fontId="114" fillId="6" borderId="0" xfId="0" applyFont="1" applyFill="1" applyAlignment="1">
      <alignment horizontal="center" vertical="center"/>
    </xf>
    <xf numFmtId="164" fontId="114" fillId="6" borderId="0" xfId="75" applyNumberFormat="1" applyFont="1" applyFill="1" applyAlignment="1">
      <alignment horizontal="right" vertical="center"/>
    </xf>
    <xf numFmtId="164" fontId="114" fillId="6" borderId="0" xfId="75" applyNumberFormat="1" applyFont="1" applyFill="1" applyBorder="1" applyAlignment="1">
      <alignment horizontal="center" vertical="center"/>
    </xf>
    <xf numFmtId="0" fontId="114" fillId="6" borderId="0" xfId="0" applyFont="1" applyFill="1" applyBorder="1" applyAlignment="1">
      <alignment horizontal="center" vertical="center"/>
    </xf>
    <xf numFmtId="43" fontId="115" fillId="6" borderId="0" xfId="75" applyFont="1" applyFill="1" applyAlignment="1">
      <alignment horizontal="left" vertical="center"/>
    </xf>
    <xf numFmtId="0" fontId="115" fillId="6" borderId="0" xfId="0" applyFont="1" applyFill="1" applyAlignment="1">
      <alignment horizontal="center" vertical="center"/>
    </xf>
    <xf numFmtId="164" fontId="115" fillId="6" borderId="0" xfId="75" applyNumberFormat="1" applyFont="1" applyFill="1" applyAlignment="1">
      <alignment horizontal="right" vertical="center"/>
    </xf>
    <xf numFmtId="164" fontId="115" fillId="6" borderId="0" xfId="75" applyNumberFormat="1" applyFont="1" applyFill="1" applyBorder="1" applyAlignment="1">
      <alignment horizontal="center" vertical="center"/>
    </xf>
    <xf numFmtId="0" fontId="115" fillId="6" borderId="0" xfId="0" applyFont="1" applyFill="1" applyBorder="1" applyAlignment="1">
      <alignment horizontal="center" vertical="center"/>
    </xf>
    <xf numFmtId="43" fontId="115" fillId="6" borderId="3" xfId="75" applyFont="1" applyFill="1" applyBorder="1" applyAlignment="1">
      <alignment horizontal="left" vertical="center"/>
    </xf>
    <xf numFmtId="0" fontId="115" fillId="6" borderId="3" xfId="0" applyFont="1" applyFill="1" applyBorder="1" applyAlignment="1">
      <alignment horizontal="center" vertical="center"/>
    </xf>
    <xf numFmtId="164" fontId="115" fillId="6" borderId="3" xfId="75" applyNumberFormat="1" applyFont="1" applyFill="1" applyBorder="1" applyAlignment="1">
      <alignment horizontal="right" vertical="center"/>
    </xf>
    <xf numFmtId="0" fontId="114" fillId="6" borderId="0" xfId="0" applyFont="1" applyFill="1" applyAlignment="1">
      <alignment horizontal="left" vertical="center"/>
    </xf>
    <xf numFmtId="49" fontId="114" fillId="6" borderId="0" xfId="0" applyNumberFormat="1" applyFont="1" applyFill="1" applyAlignment="1">
      <alignment horizontal="left" vertical="center"/>
    </xf>
    <xf numFmtId="0" fontId="115" fillId="6" borderId="0" xfId="0" applyNumberFormat="1" applyFont="1" applyFill="1" applyAlignment="1">
      <alignment horizontal="justify" vertical="top" wrapText="1"/>
    </xf>
    <xf numFmtId="0" fontId="115" fillId="6" borderId="0" xfId="0" applyFont="1" applyFill="1" applyAlignment="1">
      <alignment wrapText="1"/>
    </xf>
    <xf numFmtId="0" fontId="114" fillId="6" borderId="0" xfId="0" applyFont="1" applyFill="1" applyAlignment="1">
      <alignment horizontal="center" vertical="top"/>
    </xf>
    <xf numFmtId="0" fontId="115" fillId="6" borderId="0" xfId="0" applyFont="1" applyFill="1" applyAlignment="1">
      <alignment horizontal="justify" vertical="top"/>
    </xf>
    <xf numFmtId="164" fontId="115" fillId="6" borderId="0" xfId="75" applyNumberFormat="1" applyFont="1" applyFill="1" applyBorder="1" applyAlignment="1">
      <alignment horizontal="justify" vertical="top"/>
    </xf>
    <xf numFmtId="0" fontId="115" fillId="6" borderId="0" xfId="0" applyFont="1" applyFill="1" applyBorder="1" applyAlignment="1">
      <alignment horizontal="justify" vertical="top"/>
    </xf>
    <xf numFmtId="0" fontId="117" fillId="6" borderId="0" xfId="0" applyFont="1" applyFill="1" applyAlignment="1">
      <alignment horizontal="center" vertical="top"/>
    </xf>
    <xf numFmtId="0" fontId="117" fillId="6" borderId="0" xfId="0" applyFont="1" applyFill="1" applyAlignment="1">
      <alignment horizontal="justify" vertical="top"/>
    </xf>
    <xf numFmtId="164" fontId="117" fillId="6" borderId="0" xfId="75" applyNumberFormat="1" applyFont="1" applyFill="1" applyBorder="1" applyAlignment="1">
      <alignment horizontal="justify" vertical="top"/>
    </xf>
    <xf numFmtId="0" fontId="117" fillId="6" borderId="0" xfId="0" applyFont="1" applyFill="1" applyBorder="1" applyAlignment="1">
      <alignment horizontal="justify" vertical="top"/>
    </xf>
    <xf numFmtId="0" fontId="115" fillId="6" borderId="0" xfId="0" applyFont="1" applyFill="1" applyAlignment="1">
      <alignment horizontal="center" vertical="top"/>
    </xf>
    <xf numFmtId="0" fontId="115" fillId="6" borderId="0" xfId="0" applyFont="1" applyFill="1" applyAlignment="1">
      <alignment horizontal="justify" vertical="center"/>
    </xf>
    <xf numFmtId="164" fontId="115" fillId="6" borderId="0" xfId="75" applyNumberFormat="1" applyFont="1" applyFill="1" applyBorder="1" applyAlignment="1">
      <alignment horizontal="justify" vertical="center"/>
    </xf>
    <xf numFmtId="0" fontId="115" fillId="6" borderId="0" xfId="0" applyFont="1" applyFill="1" applyBorder="1" applyAlignment="1">
      <alignment horizontal="justify" vertical="center"/>
    </xf>
    <xf numFmtId="0" fontId="115" fillId="0" borderId="0" xfId="0" applyFont="1" applyAlignment="1">
      <alignment vertical="justify"/>
    </xf>
    <xf numFmtId="0" fontId="117" fillId="6" borderId="0" xfId="0" applyFont="1" applyFill="1" applyAlignment="1">
      <alignment horizontal="center" vertical="top" shrinkToFit="1"/>
    </xf>
    <xf numFmtId="164" fontId="115" fillId="6" borderId="0" xfId="75" applyNumberFormat="1" applyFont="1" applyFill="1" applyBorder="1" applyAlignment="1">
      <alignment horizontal="justify" vertical="top" wrapText="1"/>
    </xf>
    <xf numFmtId="0" fontId="115" fillId="6" borderId="0" xfId="0" quotePrefix="1" applyFont="1" applyFill="1" applyAlignment="1">
      <alignment horizontal="center" vertical="top"/>
    </xf>
    <xf numFmtId="0" fontId="115" fillId="6" borderId="0" xfId="0" applyFont="1" applyFill="1" applyAlignment="1">
      <alignment horizontal="center"/>
    </xf>
    <xf numFmtId="0" fontId="114" fillId="6" borderId="0" xfId="0" applyFont="1" applyFill="1" applyAlignment="1">
      <alignment horizontal="center"/>
    </xf>
    <xf numFmtId="164" fontId="114" fillId="6" borderId="0" xfId="75" applyNumberFormat="1" applyFont="1" applyFill="1" applyBorder="1" applyAlignment="1">
      <alignment horizontal="right" vertical="center"/>
    </xf>
    <xf numFmtId="164" fontId="115" fillId="6" borderId="0" xfId="75" applyNumberFormat="1" applyFont="1" applyFill="1" applyBorder="1" applyAlignment="1">
      <alignment horizontal="right" vertical="center"/>
    </xf>
    <xf numFmtId="164" fontId="28" fillId="16" borderId="0" xfId="75" applyNumberFormat="1" applyFont="1" applyFill="1" applyAlignment="1">
      <alignment horizontal="right"/>
    </xf>
    <xf numFmtId="164" fontId="1" fillId="16" borderId="0" xfId="75" applyNumberFormat="1" applyFill="1"/>
    <xf numFmtId="164" fontId="29" fillId="16" borderId="0" xfId="75" applyNumberFormat="1" applyFont="1" applyFill="1" applyAlignment="1">
      <alignment horizontal="center"/>
    </xf>
    <xf numFmtId="164" fontId="28" fillId="16" borderId="0" xfId="75" applyNumberFormat="1" applyFont="1" applyFill="1" applyAlignment="1">
      <alignment horizontal="center"/>
    </xf>
    <xf numFmtId="9" fontId="1" fillId="16" borderId="0" xfId="180" applyFill="1"/>
    <xf numFmtId="164" fontId="39" fillId="16" borderId="0" xfId="75" applyNumberFormat="1" applyFont="1" applyFill="1" applyAlignment="1">
      <alignment horizontal="right"/>
    </xf>
    <xf numFmtId="164" fontId="27" fillId="6" borderId="0" xfId="75" applyNumberFormat="1" applyFont="1" applyFill="1" applyAlignment="1"/>
    <xf numFmtId="164" fontId="28" fillId="6" borderId="0" xfId="75" applyNumberFormat="1" applyFont="1" applyFill="1" applyAlignment="1"/>
    <xf numFmtId="164" fontId="26" fillId="6" borderId="0" xfId="75" applyNumberFormat="1" applyFont="1" applyFill="1"/>
    <xf numFmtId="164" fontId="59" fillId="14" borderId="12" xfId="75" applyNumberFormat="1" applyFont="1" applyFill="1" applyBorder="1"/>
    <xf numFmtId="164" fontId="59" fillId="16" borderId="18" xfId="75" applyNumberFormat="1" applyFont="1" applyFill="1" applyBorder="1"/>
    <xf numFmtId="164" fontId="59" fillId="14" borderId="12" xfId="75" quotePrefix="1" applyNumberFormat="1" applyFont="1" applyFill="1" applyBorder="1" applyAlignment="1">
      <alignment horizontal="left"/>
    </xf>
    <xf numFmtId="164" fontId="59" fillId="14" borderId="15" xfId="75" applyNumberFormat="1" applyFont="1" applyFill="1" applyBorder="1"/>
    <xf numFmtId="164" fontId="82" fillId="15" borderId="2" xfId="75" applyNumberFormat="1" applyFont="1" applyFill="1" applyBorder="1"/>
    <xf numFmtId="164" fontId="82" fillId="16" borderId="2" xfId="75" applyNumberFormat="1" applyFont="1" applyFill="1" applyBorder="1"/>
    <xf numFmtId="164" fontId="137" fillId="14" borderId="12" xfId="75" applyNumberFormat="1" applyFont="1" applyFill="1" applyBorder="1"/>
    <xf numFmtId="43" fontId="115" fillId="6" borderId="0" xfId="75" applyFont="1" applyFill="1" applyBorder="1" applyAlignment="1">
      <alignment horizontal="left" vertical="center"/>
    </xf>
    <xf numFmtId="0" fontId="115" fillId="6" borderId="0" xfId="0" applyFont="1" applyFill="1" applyAlignment="1">
      <alignment horizontal="justify" wrapText="1"/>
    </xf>
    <xf numFmtId="166" fontId="111" fillId="0" borderId="0" xfId="89" applyNumberFormat="1" applyFont="1" applyBorder="1" applyAlignment="1">
      <alignment horizontal="left" vertical="center" wrapText="1"/>
    </xf>
    <xf numFmtId="164" fontId="111" fillId="0" borderId="0" xfId="75" applyNumberFormat="1" applyFont="1" applyAlignment="1"/>
    <xf numFmtId="43" fontId="111" fillId="0" borderId="0" xfId="75" applyFont="1"/>
    <xf numFmtId="43" fontId="111" fillId="3" borderId="0" xfId="75" applyFont="1" applyFill="1" applyBorder="1"/>
    <xf numFmtId="166" fontId="111" fillId="3" borderId="0" xfId="89" applyNumberFormat="1" applyFont="1" applyFill="1" applyBorder="1"/>
    <xf numFmtId="166" fontId="111" fillId="0" borderId="0" xfId="89" applyNumberFormat="1" applyFont="1"/>
    <xf numFmtId="166" fontId="82" fillId="0" borderId="0" xfId="89" applyNumberFormat="1" applyFont="1" applyBorder="1"/>
    <xf numFmtId="164" fontId="82" fillId="0" borderId="0" xfId="75" applyNumberFormat="1" applyFont="1" applyBorder="1" applyAlignment="1">
      <alignment horizontal="left" vertical="center" wrapText="1"/>
    </xf>
    <xf numFmtId="166" fontId="110" fillId="0" borderId="0" xfId="89" applyNumberFormat="1" applyFont="1" applyBorder="1"/>
    <xf numFmtId="164" fontId="82" fillId="0" borderId="0" xfId="75" applyNumberFormat="1" applyFont="1" applyBorder="1" applyAlignment="1">
      <alignment horizontal="center" vertical="center" wrapText="1"/>
    </xf>
    <xf numFmtId="164" fontId="82" fillId="0" borderId="0" xfId="75" quotePrefix="1" applyNumberFormat="1" applyFont="1" applyBorder="1" applyAlignment="1">
      <alignment horizontal="center"/>
    </xf>
    <xf numFmtId="0" fontId="82" fillId="0" borderId="3" xfId="89" applyNumberFormat="1" applyFont="1" applyBorder="1" applyAlignment="1">
      <alignment horizontal="center"/>
    </xf>
    <xf numFmtId="166" fontId="8" fillId="0" borderId="7" xfId="89" applyNumberFormat="1" applyFont="1" applyBorder="1" applyAlignment="1">
      <alignment horizontal="center" vertical="center" wrapText="1"/>
    </xf>
    <xf numFmtId="166" fontId="82" fillId="0" borderId="7" xfId="89" applyNumberFormat="1" applyFont="1" applyBorder="1"/>
    <xf numFmtId="166" fontId="59" fillId="0" borderId="3" xfId="89" applyNumberFormat="1" applyFont="1" applyBorder="1"/>
    <xf numFmtId="166" fontId="8" fillId="0" borderId="0" xfId="89" applyNumberFormat="1" applyFont="1"/>
    <xf numFmtId="0" fontId="82" fillId="0" borderId="0" xfId="89" applyNumberFormat="1" applyFont="1"/>
    <xf numFmtId="49" fontId="59" fillId="0" borderId="0" xfId="89" applyNumberFormat="1" applyFont="1" applyAlignment="1">
      <alignment horizontal="center"/>
    </xf>
    <xf numFmtId="49" fontId="110" fillId="0" borderId="0" xfId="89" applyNumberFormat="1" applyFont="1" applyAlignment="1">
      <alignment horizontal="center"/>
    </xf>
    <xf numFmtId="49" fontId="82" fillId="0" borderId="0" xfId="89" applyNumberFormat="1" applyFont="1" applyAlignment="1">
      <alignment horizontal="center"/>
    </xf>
    <xf numFmtId="0" fontId="110" fillId="0" borderId="0" xfId="89" applyNumberFormat="1" applyFont="1" applyAlignment="1">
      <alignment vertical="center"/>
    </xf>
    <xf numFmtId="0" fontId="59" fillId="0" borderId="0" xfId="89" applyNumberFormat="1" applyFont="1" applyAlignment="1">
      <alignment vertical="center"/>
    </xf>
    <xf numFmtId="0" fontId="59" fillId="0" borderId="0" xfId="89" applyNumberFormat="1" applyFont="1" applyAlignment="1">
      <alignment horizontal="justify" vertical="center" wrapText="1"/>
    </xf>
    <xf numFmtId="0" fontId="82" fillId="0" borderId="0" xfId="89" applyNumberFormat="1" applyFont="1" applyAlignment="1">
      <alignment vertical="center"/>
    </xf>
    <xf numFmtId="0" fontId="59" fillId="0" borderId="0" xfId="89" applyNumberFormat="1" applyFont="1" applyAlignment="1">
      <alignment vertical="center" wrapText="1"/>
    </xf>
    <xf numFmtId="0" fontId="138" fillId="0" borderId="0" xfId="0" applyNumberFormat="1" applyFont="1" applyAlignment="1">
      <alignment vertical="center"/>
    </xf>
    <xf numFmtId="166" fontId="110" fillId="0" borderId="0" xfId="89" applyNumberFormat="1" applyFont="1" applyAlignment="1">
      <alignment vertical="center"/>
    </xf>
    <xf numFmtId="166" fontId="59" fillId="0" borderId="0" xfId="89" quotePrefix="1" applyNumberFormat="1" applyFont="1" applyAlignment="1">
      <alignment horizontal="center" vertical="center"/>
    </xf>
    <xf numFmtId="166" fontId="8" fillId="0" borderId="0" xfId="89" applyNumberFormat="1" applyFont="1" applyAlignment="1">
      <alignment vertical="center"/>
    </xf>
    <xf numFmtId="166" fontId="82" fillId="0" borderId="0" xfId="89" applyNumberFormat="1" applyFont="1" applyAlignment="1">
      <alignment vertical="center"/>
    </xf>
    <xf numFmtId="166" fontId="110" fillId="0" borderId="0" xfId="89" quotePrefix="1" applyNumberFormat="1" applyFont="1" applyBorder="1" applyAlignment="1">
      <alignment horizontal="left" vertical="center" wrapText="1"/>
    </xf>
    <xf numFmtId="164" fontId="110" fillId="0" borderId="0" xfId="75" applyNumberFormat="1" applyFont="1" applyBorder="1" applyAlignment="1">
      <alignment horizontal="left" vertical="center" wrapText="1"/>
    </xf>
    <xf numFmtId="164" fontId="59" fillId="0" borderId="0" xfId="75" applyNumberFormat="1" applyFont="1" applyFill="1" applyAlignment="1"/>
    <xf numFmtId="164" fontId="111" fillId="0" borderId="0" xfId="75" applyNumberFormat="1" applyFont="1" applyFill="1" applyBorder="1" applyAlignment="1"/>
    <xf numFmtId="164" fontId="111" fillId="0" borderId="0" xfId="75" applyNumberFormat="1" applyFont="1" applyFill="1" applyAlignment="1"/>
    <xf numFmtId="164" fontId="82" fillId="0" borderId="0" xfId="75" applyNumberFormat="1" applyFont="1" applyFill="1" applyBorder="1" applyAlignment="1">
      <alignment horizontal="right"/>
    </xf>
    <xf numFmtId="164" fontId="59" fillId="0" borderId="0" xfId="75" applyNumberFormat="1" applyFont="1" applyFill="1" applyBorder="1" applyAlignment="1">
      <alignment horizontal="right"/>
    </xf>
    <xf numFmtId="164" fontId="8" fillId="0" borderId="0" xfId="75" applyNumberFormat="1" applyFont="1" applyFill="1" applyBorder="1" applyAlignment="1">
      <alignment horizontal="center"/>
    </xf>
    <xf numFmtId="164" fontId="110" fillId="0" borderId="0" xfId="75" applyNumberFormat="1" applyFont="1" applyFill="1" applyBorder="1" applyAlignment="1">
      <alignment horizontal="center"/>
    </xf>
    <xf numFmtId="164" fontId="82" fillId="0" borderId="0" xfId="75" applyNumberFormat="1" applyFont="1" applyFill="1" applyBorder="1" applyAlignment="1">
      <alignment horizontal="center" vertical="center"/>
    </xf>
    <xf numFmtId="164" fontId="82" fillId="0" borderId="0" xfId="75" applyNumberFormat="1" applyFont="1" applyFill="1" applyBorder="1" applyAlignment="1">
      <alignment horizontal="center"/>
    </xf>
    <xf numFmtId="164" fontId="59" fillId="0" borderId="0" xfId="75" applyNumberFormat="1" applyFont="1" applyFill="1" applyBorder="1" applyAlignment="1">
      <alignment horizontal="center"/>
    </xf>
    <xf numFmtId="164" fontId="110" fillId="0" borderId="0" xfId="75" applyNumberFormat="1" applyFont="1" applyFill="1" applyBorder="1" applyAlignment="1"/>
    <xf numFmtId="164" fontId="59" fillId="0" borderId="0" xfId="75" applyNumberFormat="1" applyFont="1" applyFill="1" applyBorder="1" applyAlignment="1">
      <alignment horizontal="left" vertical="center"/>
    </xf>
    <xf numFmtId="164" fontId="82" fillId="0" borderId="0" xfId="75" applyNumberFormat="1" applyFont="1" applyFill="1" applyBorder="1" applyAlignment="1"/>
    <xf numFmtId="164" fontId="111" fillId="0" borderId="0" xfId="75" applyNumberFormat="1" applyFont="1" applyFill="1" applyBorder="1" applyAlignment="1">
      <alignment horizontal="center"/>
    </xf>
    <xf numFmtId="164" fontId="7" fillId="0" borderId="0" xfId="75" applyNumberFormat="1" applyFont="1" applyFill="1" applyBorder="1" applyAlignment="1"/>
    <xf numFmtId="164" fontId="59" fillId="0" borderId="0" xfId="0" applyNumberFormat="1" applyFont="1" applyFill="1" applyBorder="1"/>
    <xf numFmtId="164" fontId="115" fillId="6" borderId="0" xfId="75" applyNumberFormat="1" applyFont="1" applyFill="1"/>
    <xf numFmtId="164" fontId="59" fillId="0" borderId="0" xfId="75" applyNumberFormat="1" applyFont="1" applyFill="1" applyBorder="1" applyAlignment="1">
      <alignment vertical="center"/>
    </xf>
    <xf numFmtId="14" fontId="38" fillId="0" borderId="0" xfId="0" applyNumberFormat="1" applyFont="1"/>
    <xf numFmtId="0" fontId="38" fillId="0" borderId="0" xfId="75" applyNumberFormat="1" applyFont="1"/>
    <xf numFmtId="0" fontId="114" fillId="6" borderId="0" xfId="0" applyNumberFormat="1" applyFont="1" applyFill="1" applyAlignment="1">
      <alignment horizontal="center" vertical="center" wrapText="1"/>
    </xf>
    <xf numFmtId="0" fontId="117" fillId="6" borderId="0" xfId="0" applyNumberFormat="1" applyFont="1" applyFill="1" applyAlignment="1">
      <alignment horizontal="justify" vertical="top" wrapText="1"/>
    </xf>
    <xf numFmtId="41" fontId="28" fillId="6" borderId="0" xfId="89" applyNumberFormat="1" applyFont="1" applyFill="1" applyAlignment="1">
      <alignment horizontal="center"/>
    </xf>
    <xf numFmtId="0" fontId="118" fillId="6" borderId="0" xfId="0" applyFont="1" applyFill="1" applyBorder="1" applyAlignment="1">
      <alignment horizontal="center" vertical="center" wrapText="1"/>
    </xf>
    <xf numFmtId="164" fontId="118" fillId="6" borderId="0" xfId="75" applyNumberFormat="1" applyFont="1" applyFill="1" applyAlignment="1">
      <alignment horizontal="center" vertical="center" wrapText="1"/>
    </xf>
    <xf numFmtId="0" fontId="114" fillId="6" borderId="0" xfId="89" applyNumberFormat="1" applyFont="1" applyFill="1" applyAlignment="1">
      <alignment horizontal="center" vertical="center" wrapText="1"/>
    </xf>
    <xf numFmtId="0" fontId="113" fillId="6" borderId="0" xfId="0" applyFont="1" applyFill="1" applyBorder="1" applyAlignment="1"/>
    <xf numFmtId="0" fontId="114" fillId="6" borderId="0" xfId="0" applyFont="1" applyFill="1" applyBorder="1" applyAlignment="1"/>
    <xf numFmtId="164" fontId="114" fillId="6" borderId="0" xfId="75" applyNumberFormat="1" applyFont="1" applyFill="1" applyBorder="1" applyAlignment="1"/>
    <xf numFmtId="0" fontId="115" fillId="6" borderId="0" xfId="0" applyFont="1" applyFill="1" applyBorder="1" applyAlignment="1"/>
    <xf numFmtId="0" fontId="115" fillId="6" borderId="0" xfId="0" applyFont="1" applyFill="1" applyBorder="1" applyAlignment="1">
      <alignment horizontal="center"/>
    </xf>
    <xf numFmtId="164" fontId="115" fillId="6" borderId="0" xfId="75" applyNumberFormat="1" applyFont="1" applyFill="1" applyBorder="1" applyAlignment="1"/>
    <xf numFmtId="41" fontId="4" fillId="6" borderId="0" xfId="0" applyNumberFormat="1" applyFont="1" applyFill="1" applyAlignment="1"/>
    <xf numFmtId="41" fontId="30" fillId="6" borderId="0" xfId="89" applyNumberFormat="1" applyFont="1" applyFill="1" applyAlignment="1"/>
    <xf numFmtId="41" fontId="28" fillId="6" borderId="0" xfId="75" applyNumberFormat="1" applyFont="1" applyFill="1" applyAlignment="1">
      <alignment horizontal="center"/>
    </xf>
    <xf numFmtId="43" fontId="28" fillId="6" borderId="0" xfId="75" applyFont="1" applyFill="1" applyAlignment="1">
      <alignment horizontal="right"/>
    </xf>
    <xf numFmtId="41" fontId="30" fillId="6" borderId="0" xfId="0" applyNumberFormat="1" applyFont="1" applyFill="1" applyAlignment="1"/>
    <xf numFmtId="41" fontId="30" fillId="6" borderId="0" xfId="89" applyNumberFormat="1" applyFont="1" applyFill="1" applyAlignment="1">
      <alignment horizontal="center"/>
    </xf>
    <xf numFmtId="41" fontId="30" fillId="6" borderId="0" xfId="75" applyNumberFormat="1" applyFont="1" applyFill="1" applyAlignment="1">
      <alignment horizontal="center"/>
    </xf>
    <xf numFmtId="41" fontId="30" fillId="6" borderId="0" xfId="89" applyNumberFormat="1" applyFont="1" applyFill="1"/>
    <xf numFmtId="43" fontId="30" fillId="6" borderId="0" xfId="75" applyFont="1" applyFill="1" applyAlignment="1">
      <alignment horizontal="right"/>
    </xf>
    <xf numFmtId="41" fontId="30" fillId="6" borderId="3" xfId="0" applyNumberFormat="1" applyFont="1" applyFill="1" applyBorder="1" applyAlignment="1"/>
    <xf numFmtId="41" fontId="30" fillId="6" borderId="3" xfId="89" applyNumberFormat="1" applyFont="1" applyFill="1" applyBorder="1" applyAlignment="1"/>
    <xf numFmtId="41" fontId="30" fillId="6" borderId="3" xfId="89" applyNumberFormat="1" applyFont="1" applyFill="1" applyBorder="1" applyAlignment="1">
      <alignment horizontal="center"/>
    </xf>
    <xf numFmtId="41" fontId="30" fillId="6" borderId="3" xfId="75" applyNumberFormat="1" applyFont="1" applyFill="1" applyBorder="1" applyAlignment="1">
      <alignment horizontal="right"/>
    </xf>
    <xf numFmtId="41" fontId="30" fillId="6" borderId="3" xfId="89" applyNumberFormat="1" applyFont="1" applyFill="1" applyBorder="1" applyAlignment="1">
      <alignment horizontal="right"/>
    </xf>
    <xf numFmtId="41" fontId="30" fillId="6" borderId="3" xfId="89" applyNumberFormat="1" applyFont="1" applyFill="1" applyBorder="1"/>
    <xf numFmtId="43" fontId="30" fillId="6" borderId="3" xfId="75" applyFont="1" applyFill="1" applyBorder="1" applyAlignment="1">
      <alignment horizontal="right"/>
    </xf>
    <xf numFmtId="41" fontId="34" fillId="6" borderId="0" xfId="89" applyNumberFormat="1" applyFont="1" applyFill="1" applyAlignment="1">
      <alignment horizontal="center"/>
    </xf>
    <xf numFmtId="41" fontId="34" fillId="6" borderId="0" xfId="89" applyNumberFormat="1" applyFont="1" applyFill="1" applyAlignment="1">
      <alignment horizontal="center" vertical="center"/>
    </xf>
    <xf numFmtId="41" fontId="34" fillId="6" borderId="0" xfId="75" applyNumberFormat="1" applyFont="1" applyFill="1"/>
    <xf numFmtId="41" fontId="34" fillId="6" borderId="0" xfId="89" applyNumberFormat="1" applyFont="1" applyFill="1" applyAlignment="1"/>
    <xf numFmtId="41" fontId="34" fillId="6" borderId="0" xfId="89" applyNumberFormat="1" applyFont="1" applyFill="1"/>
    <xf numFmtId="41" fontId="4" fillId="6" borderId="0" xfId="89" applyNumberFormat="1" applyFont="1" applyFill="1" applyAlignment="1">
      <alignment horizontal="center"/>
    </xf>
    <xf numFmtId="41" fontId="5" fillId="6" borderId="0" xfId="89" applyNumberFormat="1" applyFont="1" applyFill="1" applyAlignment="1">
      <alignment horizontal="center"/>
    </xf>
    <xf numFmtId="41" fontId="5" fillId="6" borderId="0" xfId="75" applyNumberFormat="1" applyFont="1" applyFill="1" applyAlignment="1">
      <alignment horizontal="center"/>
    </xf>
    <xf numFmtId="41" fontId="5" fillId="6" borderId="0" xfId="89" applyNumberFormat="1" applyFont="1" applyFill="1" applyAlignment="1">
      <alignment horizontal="right"/>
    </xf>
    <xf numFmtId="41" fontId="3" fillId="6" borderId="0" xfId="75" applyNumberFormat="1" applyFont="1" applyFill="1" applyAlignment="1">
      <alignment horizontal="center"/>
    </xf>
    <xf numFmtId="41" fontId="4" fillId="6" borderId="7" xfId="89" applyNumberFormat="1" applyFont="1" applyFill="1" applyBorder="1" applyAlignment="1">
      <alignment horizontal="center" vertical="center" wrapText="1"/>
    </xf>
    <xf numFmtId="41" fontId="4" fillId="6" borderId="0" xfId="89" applyNumberFormat="1" applyFont="1" applyFill="1" applyBorder="1" applyAlignment="1">
      <alignment horizontal="center" vertical="center" wrapText="1"/>
    </xf>
    <xf numFmtId="41" fontId="2" fillId="6" borderId="7" xfId="89" applyNumberFormat="1" applyFont="1" applyFill="1" applyBorder="1" applyAlignment="1">
      <alignment horizontal="center" vertical="center" wrapText="1"/>
    </xf>
    <xf numFmtId="41" fontId="2" fillId="6" borderId="0" xfId="89" applyNumberFormat="1" applyFont="1" applyFill="1" applyBorder="1" applyAlignment="1">
      <alignment horizontal="center" vertical="center" wrapText="1"/>
    </xf>
    <xf numFmtId="41" fontId="2" fillId="6" borderId="7" xfId="75" applyNumberFormat="1" applyFont="1" applyFill="1" applyBorder="1" applyAlignment="1">
      <alignment horizontal="center" vertical="center" wrapText="1"/>
    </xf>
    <xf numFmtId="41" fontId="2" fillId="6" borderId="0" xfId="89" applyNumberFormat="1" applyFont="1" applyFill="1" applyAlignment="1">
      <alignment vertical="center" wrapText="1"/>
    </xf>
    <xf numFmtId="0" fontId="4" fillId="6" borderId="7" xfId="89" applyNumberFormat="1" applyFont="1" applyFill="1" applyBorder="1" applyAlignment="1">
      <alignment horizontal="center" vertical="center" wrapText="1"/>
    </xf>
    <xf numFmtId="0" fontId="2" fillId="6" borderId="7" xfId="89" applyNumberFormat="1" applyFont="1" applyFill="1" applyBorder="1" applyAlignment="1">
      <alignment horizontal="center" vertical="center" wrapText="1"/>
    </xf>
    <xf numFmtId="0" fontId="4" fillId="6" borderId="0" xfId="89" applyNumberFormat="1" applyFont="1" applyFill="1" applyBorder="1" applyAlignment="1">
      <alignment horizontal="center" vertical="center" wrapText="1"/>
    </xf>
    <xf numFmtId="0" fontId="2" fillId="6" borderId="0" xfId="89" applyNumberFormat="1" applyFont="1" applyFill="1" applyBorder="1" applyAlignment="1">
      <alignment horizontal="center" vertical="center" wrapText="1"/>
    </xf>
    <xf numFmtId="41" fontId="2" fillId="6" borderId="0" xfId="89" applyNumberFormat="1" applyFont="1" applyFill="1" applyAlignment="1">
      <alignment horizontal="center" vertical="center" wrapText="1"/>
    </xf>
    <xf numFmtId="41" fontId="2" fillId="6" borderId="0" xfId="89" quotePrefix="1" applyNumberFormat="1" applyFont="1" applyFill="1" applyBorder="1" applyAlignment="1">
      <alignment horizontal="left" vertical="center"/>
    </xf>
    <xf numFmtId="41" fontId="2" fillId="6" borderId="0" xfId="89" applyNumberFormat="1" applyFont="1" applyFill="1" applyBorder="1" applyAlignment="1">
      <alignment horizontal="left" vertical="center" wrapText="1"/>
    </xf>
    <xf numFmtId="41" fontId="2" fillId="6" borderId="0" xfId="89" applyNumberFormat="1" applyFont="1" applyFill="1" applyBorder="1" applyAlignment="1"/>
    <xf numFmtId="41" fontId="2" fillId="6" borderId="0" xfId="89" applyNumberFormat="1" applyFont="1" applyFill="1" applyBorder="1" applyAlignment="1">
      <alignment horizontal="center" vertical="top"/>
    </xf>
    <xf numFmtId="41" fontId="3" fillId="6" borderId="0" xfId="89" applyNumberFormat="1" applyFont="1" applyFill="1" applyBorder="1" applyAlignment="1">
      <alignment horizontal="center"/>
    </xf>
    <xf numFmtId="41" fontId="3" fillId="6" borderId="0" xfId="89" applyNumberFormat="1" applyFont="1" applyFill="1" applyBorder="1" applyAlignment="1">
      <alignment horizontal="center" vertical="center"/>
    </xf>
    <xf numFmtId="41" fontId="2" fillId="6" borderId="0" xfId="75" applyNumberFormat="1" applyFont="1" applyFill="1" applyBorder="1" applyAlignment="1">
      <alignment horizontal="center" vertical="center"/>
    </xf>
    <xf numFmtId="41" fontId="2" fillId="6" borderId="0" xfId="89" applyNumberFormat="1" applyFont="1" applyFill="1" applyBorder="1" applyAlignment="1">
      <alignment horizontal="center" vertical="center"/>
    </xf>
    <xf numFmtId="41" fontId="2" fillId="6" borderId="0" xfId="89" applyNumberFormat="1" applyFont="1" applyFill="1" applyBorder="1" applyAlignment="1">
      <alignment vertical="center"/>
    </xf>
    <xf numFmtId="41" fontId="2" fillId="6" borderId="0" xfId="89" applyNumberFormat="1" applyFont="1" applyFill="1"/>
    <xf numFmtId="0" fontId="115" fillId="6" borderId="0" xfId="0" applyFont="1" applyFill="1" applyAlignment="1">
      <alignment horizontal="justify" vertical="top" wrapText="1"/>
    </xf>
    <xf numFmtId="41" fontId="2" fillId="6" borderId="0" xfId="75" applyNumberFormat="1" applyFont="1" applyFill="1" applyBorder="1" applyAlignment="1">
      <alignment horizontal="center"/>
    </xf>
    <xf numFmtId="41" fontId="2" fillId="6" borderId="0" xfId="89" applyNumberFormat="1" applyFont="1" applyFill="1" applyBorder="1" applyAlignment="1">
      <alignment horizontal="center"/>
    </xf>
    <xf numFmtId="41" fontId="2" fillId="6" borderId="0" xfId="89" applyNumberFormat="1" applyFont="1" applyFill="1" applyBorder="1" applyAlignment="1">
      <alignment horizontal="left" vertical="center"/>
    </xf>
    <xf numFmtId="41" fontId="3" fillId="6" borderId="0" xfId="89" quotePrefix="1" applyNumberFormat="1" applyFont="1" applyFill="1" applyBorder="1" applyAlignment="1">
      <alignment horizontal="left" vertical="center" wrapText="1"/>
    </xf>
    <xf numFmtId="41" fontId="3" fillId="6" borderId="0" xfId="89" quotePrefix="1" applyNumberFormat="1" applyFont="1" applyFill="1" applyBorder="1" applyAlignment="1"/>
    <xf numFmtId="41" fontId="3" fillId="6" borderId="0" xfId="89" quotePrefix="1" applyNumberFormat="1" applyFont="1" applyFill="1" applyBorder="1" applyAlignment="1">
      <alignment horizontal="center" vertical="top"/>
    </xf>
    <xf numFmtId="41" fontId="3" fillId="6" borderId="0" xfId="89" quotePrefix="1" applyNumberFormat="1" applyFont="1" applyFill="1" applyBorder="1" applyAlignment="1">
      <alignment vertical="center"/>
    </xf>
    <xf numFmtId="41" fontId="3" fillId="6" borderId="0" xfId="89" applyNumberFormat="1" applyFont="1" applyFill="1" applyBorder="1" applyAlignment="1">
      <alignment horizontal="left" vertical="center"/>
    </xf>
    <xf numFmtId="41" fontId="3" fillId="6" borderId="0" xfId="89" applyNumberFormat="1" applyFont="1" applyFill="1" applyBorder="1" applyAlignment="1">
      <alignment horizontal="left" vertical="center" wrapText="1"/>
    </xf>
    <xf numFmtId="41" fontId="3" fillId="6" borderId="0" xfId="89" applyNumberFormat="1" applyFont="1" applyFill="1" applyBorder="1" applyAlignment="1"/>
    <xf numFmtId="41" fontId="3" fillId="6" borderId="0" xfId="89" applyNumberFormat="1" applyFont="1" applyFill="1" applyBorder="1" applyAlignment="1">
      <alignment horizontal="center" vertical="top"/>
    </xf>
    <xf numFmtId="41" fontId="3" fillId="6" borderId="0" xfId="89" applyNumberFormat="1" applyFont="1" applyFill="1" applyBorder="1" applyAlignment="1">
      <alignment vertical="center"/>
    </xf>
    <xf numFmtId="41" fontId="3" fillId="6" borderId="0" xfId="89" applyNumberFormat="1" applyFont="1" applyFill="1"/>
    <xf numFmtId="164" fontId="2" fillId="6" borderId="0" xfId="90" applyNumberFormat="1" applyFont="1" applyFill="1" applyBorder="1" applyAlignment="1">
      <alignment vertical="center"/>
    </xf>
    <xf numFmtId="41" fontId="5" fillId="6" borderId="0" xfId="89" quotePrefix="1" applyNumberFormat="1" applyFont="1" applyFill="1" applyBorder="1" applyAlignment="1">
      <alignment horizontal="left" vertical="center" wrapText="1"/>
    </xf>
    <xf numFmtId="41" fontId="5" fillId="6" borderId="0" xfId="89" quotePrefix="1" applyNumberFormat="1" applyFont="1" applyFill="1" applyBorder="1" applyAlignment="1"/>
    <xf numFmtId="41" fontId="5" fillId="6" borderId="0" xfId="89" quotePrefix="1" applyNumberFormat="1" applyFont="1" applyFill="1" applyBorder="1" applyAlignment="1">
      <alignment horizontal="center" vertical="top"/>
    </xf>
    <xf numFmtId="41" fontId="6" fillId="6" borderId="0" xfId="89" applyNumberFormat="1" applyFont="1" applyFill="1" applyBorder="1" applyAlignment="1">
      <alignment horizontal="center" vertical="center"/>
    </xf>
    <xf numFmtId="41" fontId="6" fillId="6" borderId="0" xfId="75" applyNumberFormat="1" applyFont="1" applyFill="1" applyBorder="1" applyAlignment="1">
      <alignment horizontal="center" vertical="center"/>
    </xf>
    <xf numFmtId="41" fontId="6" fillId="6" borderId="0" xfId="89" quotePrefix="1" applyNumberFormat="1" applyFont="1" applyFill="1" applyBorder="1" applyAlignment="1">
      <alignment vertical="center"/>
    </xf>
    <xf numFmtId="41" fontId="5" fillId="6" borderId="0" xfId="89" applyNumberFormat="1" applyFont="1" applyFill="1" applyBorder="1" applyAlignment="1">
      <alignment horizontal="center" vertical="center"/>
    </xf>
    <xf numFmtId="41" fontId="6" fillId="6" borderId="0" xfId="89" applyNumberFormat="1" applyFont="1" applyFill="1" applyBorder="1" applyAlignment="1">
      <alignment horizontal="center"/>
    </xf>
    <xf numFmtId="0" fontId="2" fillId="6" borderId="0" xfId="89" applyNumberFormat="1" applyFont="1" applyFill="1" applyBorder="1" applyAlignment="1">
      <alignment horizontal="center" vertical="top"/>
    </xf>
    <xf numFmtId="41" fontId="3" fillId="6" borderId="0" xfId="75" applyNumberFormat="1" applyFont="1" applyFill="1" applyBorder="1" applyAlignment="1">
      <alignment horizontal="right" vertical="center"/>
    </xf>
    <xf numFmtId="41" fontId="2" fillId="6" borderId="0" xfId="89" applyNumberFormat="1" applyFont="1" applyFill="1" applyAlignment="1">
      <alignment horizontal="center" vertical="center"/>
    </xf>
    <xf numFmtId="41" fontId="35" fillId="6" borderId="0" xfId="75" applyNumberFormat="1" applyFont="1" applyFill="1" applyAlignment="1">
      <alignment vertical="center"/>
    </xf>
    <xf numFmtId="41" fontId="35" fillId="6" borderId="0" xfId="89" applyNumberFormat="1" applyFont="1" applyFill="1" applyAlignment="1">
      <alignment vertical="center"/>
    </xf>
    <xf numFmtId="164" fontId="2" fillId="6" borderId="0" xfId="75" applyNumberFormat="1" applyFont="1" applyFill="1" applyBorder="1" applyAlignment="1">
      <alignment horizontal="center" vertical="center"/>
    </xf>
    <xf numFmtId="41" fontId="35" fillId="6" borderId="0" xfId="89" applyNumberFormat="1" applyFont="1" applyFill="1"/>
    <xf numFmtId="41" fontId="35" fillId="6" borderId="0" xfId="75" applyNumberFormat="1" applyFont="1" applyFill="1"/>
    <xf numFmtId="41" fontId="35" fillId="6" borderId="0" xfId="89" applyNumberFormat="1" applyFont="1" applyFill="1" applyAlignment="1"/>
    <xf numFmtId="43" fontId="2" fillId="6" borderId="0" xfId="75" applyFont="1" applyFill="1" applyBorder="1" applyAlignment="1">
      <alignment horizontal="center"/>
    </xf>
    <xf numFmtId="41" fontId="2" fillId="6" borderId="0" xfId="89" applyNumberFormat="1" applyFont="1" applyFill="1" applyAlignment="1"/>
    <xf numFmtId="41" fontId="2" fillId="6" borderId="0" xfId="89" applyNumberFormat="1" applyFont="1" applyFill="1" applyAlignment="1">
      <alignment horizontal="center"/>
    </xf>
    <xf numFmtId="41" fontId="2" fillId="6" borderId="0" xfId="75" applyNumberFormat="1" applyFont="1" applyFill="1" applyAlignment="1">
      <alignment horizontal="center"/>
    </xf>
    <xf numFmtId="41" fontId="2" fillId="6" borderId="0" xfId="75" applyNumberFormat="1" applyFont="1" applyFill="1"/>
    <xf numFmtId="41" fontId="2" fillId="6" borderId="0" xfId="75" applyNumberFormat="1" applyFont="1" applyFill="1" applyAlignment="1"/>
    <xf numFmtId="41" fontId="3" fillId="6" borderId="0" xfId="89" applyNumberFormat="1" applyFont="1" applyFill="1" applyAlignment="1"/>
    <xf numFmtId="41" fontId="3" fillId="6" borderId="0" xfId="89" applyNumberFormat="1" applyFont="1" applyFill="1" applyAlignment="1">
      <alignment horizontal="center"/>
    </xf>
    <xf numFmtId="41" fontId="3" fillId="6" borderId="0" xfId="0" applyNumberFormat="1" applyFont="1" applyFill="1" applyAlignment="1">
      <alignment horizontal="center" wrapText="1"/>
    </xf>
    <xf numFmtId="41" fontId="34" fillId="6" borderId="0" xfId="75" applyNumberFormat="1" applyFont="1" applyFill="1" applyAlignment="1">
      <alignment horizontal="center"/>
    </xf>
    <xf numFmtId="41" fontId="28" fillId="6" borderId="0" xfId="75" applyNumberFormat="1" applyFont="1" applyFill="1" applyBorder="1" applyAlignment="1">
      <alignment horizontal="center"/>
    </xf>
    <xf numFmtId="41" fontId="30" fillId="6" borderId="0" xfId="75" applyNumberFormat="1" applyFont="1" applyFill="1" applyBorder="1" applyAlignment="1">
      <alignment horizontal="center"/>
    </xf>
    <xf numFmtId="41" fontId="30" fillId="6" borderId="0" xfId="75" applyNumberFormat="1" applyFont="1" applyFill="1" applyBorder="1" applyAlignment="1">
      <alignment horizontal="right"/>
    </xf>
    <xf numFmtId="41" fontId="34" fillId="6" borderId="0" xfId="75" applyNumberFormat="1" applyFont="1" applyFill="1" applyBorder="1"/>
    <xf numFmtId="41" fontId="34" fillId="6" borderId="0" xfId="89" applyNumberFormat="1" applyFont="1" applyFill="1" applyBorder="1"/>
    <xf numFmtId="41" fontId="3" fillId="6" borderId="0" xfId="75" applyNumberFormat="1" applyFont="1" applyFill="1" applyBorder="1" applyAlignment="1">
      <alignment horizontal="center"/>
    </xf>
    <xf numFmtId="41" fontId="35" fillId="6" borderId="0" xfId="75" applyNumberFormat="1" applyFont="1" applyFill="1" applyBorder="1"/>
    <xf numFmtId="41" fontId="2" fillId="6" borderId="0" xfId="75" applyNumberFormat="1" applyFont="1" applyFill="1" applyBorder="1" applyAlignment="1">
      <alignment horizontal="left"/>
    </xf>
    <xf numFmtId="41" fontId="2" fillId="6" borderId="0" xfId="75" applyNumberFormat="1" applyFont="1" applyFill="1" applyBorder="1"/>
    <xf numFmtId="41" fontId="2" fillId="6" borderId="0" xfId="75" applyNumberFormat="1" applyFont="1" applyFill="1" applyBorder="1" applyAlignment="1"/>
    <xf numFmtId="41" fontId="34" fillId="6" borderId="0" xfId="75" applyNumberFormat="1" applyFont="1" applyFill="1" applyBorder="1" applyAlignment="1">
      <alignment horizontal="center"/>
    </xf>
    <xf numFmtId="0" fontId="2" fillId="6" borderId="0" xfId="0" applyFont="1" applyFill="1" applyAlignment="1">
      <alignment vertical="top"/>
    </xf>
    <xf numFmtId="0" fontId="2" fillId="6" borderId="7" xfId="0" applyFont="1" applyFill="1" applyBorder="1" applyAlignment="1">
      <alignment horizontal="left" vertical="top"/>
    </xf>
    <xf numFmtId="0" fontId="2" fillId="6" borderId="7" xfId="0" applyFont="1" applyFill="1" applyBorder="1" applyAlignment="1">
      <alignment horizontal="right" vertical="top"/>
    </xf>
    <xf numFmtId="0" fontId="3" fillId="6" borderId="0" xfId="0" applyFont="1" applyFill="1" applyAlignment="1">
      <alignment vertical="top"/>
    </xf>
    <xf numFmtId="10" fontId="2" fillId="6" borderId="0" xfId="0" applyNumberFormat="1" applyFont="1" applyFill="1" applyBorder="1" applyAlignment="1">
      <alignment vertical="center"/>
    </xf>
    <xf numFmtId="0" fontId="28" fillId="6" borderId="0" xfId="0" applyFont="1" applyFill="1" applyAlignment="1">
      <alignment vertical="center"/>
    </xf>
    <xf numFmtId="3" fontId="2" fillId="6" borderId="0" xfId="0" applyNumberFormat="1" applyFont="1" applyFill="1" applyBorder="1" applyAlignment="1">
      <alignment vertical="center"/>
    </xf>
    <xf numFmtId="0" fontId="117" fillId="0" borderId="0" xfId="0" applyFont="1" applyAlignment="1">
      <alignment vertical="center"/>
    </xf>
    <xf numFmtId="0" fontId="116" fillId="6" borderId="0" xfId="0" applyNumberFormat="1" applyFont="1" applyFill="1" applyAlignment="1">
      <alignment horizontal="center" vertical="center" wrapText="1"/>
    </xf>
    <xf numFmtId="0" fontId="116" fillId="6" borderId="7" xfId="0" applyNumberFormat="1" applyFont="1" applyFill="1" applyBorder="1" applyAlignment="1">
      <alignment horizontal="center" vertical="center" wrapText="1"/>
    </xf>
    <xf numFmtId="0" fontId="30" fillId="6" borderId="0" xfId="0" applyFont="1" applyFill="1" applyAlignment="1">
      <alignment horizontal="right" vertical="top"/>
    </xf>
    <xf numFmtId="0" fontId="114" fillId="6" borderId="7" xfId="0" applyNumberFormat="1" applyFont="1" applyFill="1" applyBorder="1" applyAlignment="1">
      <alignment horizontal="center" vertical="center" wrapText="1"/>
    </xf>
    <xf numFmtId="0" fontId="114" fillId="6" borderId="0" xfId="0" applyFont="1" applyFill="1" applyAlignment="1">
      <alignment horizontal="justify" vertical="center"/>
    </xf>
    <xf numFmtId="164" fontId="114" fillId="6" borderId="0" xfId="75" applyNumberFormat="1" applyFont="1" applyFill="1" applyBorder="1" applyAlignment="1">
      <alignment horizontal="justify" vertical="center"/>
    </xf>
    <xf numFmtId="0" fontId="114" fillId="6" borderId="0" xfId="0" applyFont="1" applyFill="1" applyBorder="1" applyAlignment="1">
      <alignment horizontal="justify" vertical="center"/>
    </xf>
    <xf numFmtId="0" fontId="114" fillId="6" borderId="0" xfId="0" applyNumberFormat="1" applyFont="1" applyFill="1" applyBorder="1" applyAlignment="1">
      <alignment horizontal="center" vertical="center" wrapText="1"/>
    </xf>
    <xf numFmtId="164" fontId="114" fillId="6" borderId="0" xfId="75" applyNumberFormat="1" applyFont="1" applyFill="1" applyAlignment="1">
      <alignment horizontal="center" vertical="center" wrapText="1"/>
    </xf>
    <xf numFmtId="0" fontId="115" fillId="6" borderId="22" xfId="0" applyNumberFormat="1" applyFont="1" applyFill="1" applyBorder="1" applyAlignment="1">
      <alignment horizontal="justify" vertical="top" wrapText="1"/>
    </xf>
    <xf numFmtId="0" fontId="117" fillId="0" borderId="0" xfId="0" applyFont="1" applyAlignment="1">
      <alignment vertical="top"/>
    </xf>
    <xf numFmtId="0" fontId="114" fillId="6" borderId="0" xfId="0" applyFont="1" applyFill="1" applyAlignment="1">
      <alignment horizontal="justify" vertical="top"/>
    </xf>
    <xf numFmtId="164" fontId="114" fillId="6" borderId="0" xfId="75" applyNumberFormat="1" applyFont="1" applyFill="1" applyBorder="1" applyAlignment="1">
      <alignment horizontal="justify" vertical="top"/>
    </xf>
    <xf numFmtId="0" fontId="114" fillId="6" borderId="0" xfId="0" applyFont="1" applyFill="1" applyBorder="1" applyAlignment="1">
      <alignment horizontal="justify" vertical="top"/>
    </xf>
    <xf numFmtId="0" fontId="115" fillId="6" borderId="0" xfId="0" applyFont="1" applyFill="1" applyAlignment="1">
      <alignment horizontal="center" vertical="top" shrinkToFit="1"/>
    </xf>
    <xf numFmtId="0" fontId="117" fillId="6" borderId="0" xfId="0" applyFont="1" applyFill="1" applyAlignment="1">
      <alignment vertical="top"/>
    </xf>
    <xf numFmtId="0" fontId="117" fillId="6" borderId="0" xfId="0" applyFont="1" applyFill="1" applyAlignment="1">
      <alignment vertical="justify"/>
    </xf>
    <xf numFmtId="0" fontId="115" fillId="6" borderId="0" xfId="0" applyFont="1" applyFill="1" applyAlignment="1">
      <alignment vertical="top"/>
    </xf>
    <xf numFmtId="0" fontId="115" fillId="6" borderId="0" xfId="0" applyFont="1" applyFill="1" applyAlignment="1">
      <alignment vertical="justify"/>
    </xf>
    <xf numFmtId="0" fontId="115" fillId="6" borderId="23" xfId="0" applyNumberFormat="1" applyFont="1" applyFill="1" applyBorder="1" applyAlignment="1">
      <alignment horizontal="justify" vertical="top" wrapText="1"/>
    </xf>
    <xf numFmtId="0" fontId="115" fillId="6" borderId="23" xfId="0" applyFont="1" applyFill="1" applyBorder="1" applyAlignment="1">
      <alignment horizontal="justify" vertical="top"/>
    </xf>
    <xf numFmtId="0" fontId="114" fillId="6" borderId="24" xfId="0" applyNumberFormat="1" applyFont="1" applyFill="1" applyBorder="1" applyAlignment="1">
      <alignment horizontal="justify" vertical="top" wrapText="1"/>
    </xf>
    <xf numFmtId="164" fontId="114" fillId="6" borderId="9" xfId="75" applyNumberFormat="1" applyFont="1" applyFill="1" applyBorder="1" applyAlignment="1">
      <alignment horizontal="right" vertical="top"/>
    </xf>
    <xf numFmtId="0" fontId="115" fillId="6" borderId="22" xfId="0" applyFont="1" applyFill="1" applyBorder="1" applyAlignment="1">
      <alignment horizontal="justify" vertical="top"/>
    </xf>
    <xf numFmtId="0" fontId="115" fillId="6" borderId="25" xfId="0" applyNumberFormat="1" applyFont="1" applyFill="1" applyBorder="1" applyAlignment="1">
      <alignment horizontal="justify" vertical="top" wrapText="1"/>
    </xf>
    <xf numFmtId="164" fontId="115" fillId="6" borderId="18" xfId="75" applyNumberFormat="1" applyFont="1" applyFill="1" applyBorder="1" applyAlignment="1">
      <alignment horizontal="right" vertical="top" wrapText="1"/>
    </xf>
    <xf numFmtId="0" fontId="115" fillId="6" borderId="26" xfId="0" applyNumberFormat="1" applyFont="1" applyFill="1" applyBorder="1" applyAlignment="1">
      <alignment horizontal="justify" vertical="top" wrapText="1"/>
    </xf>
    <xf numFmtId="0" fontId="115" fillId="6" borderId="26" xfId="0" applyFont="1" applyFill="1" applyBorder="1" applyAlignment="1">
      <alignment horizontal="justify" vertical="top"/>
    </xf>
    <xf numFmtId="0" fontId="115" fillId="6" borderId="27" xfId="0" applyNumberFormat="1" applyFont="1" applyFill="1" applyBorder="1" applyAlignment="1">
      <alignment horizontal="justify" vertical="top" wrapText="1"/>
    </xf>
    <xf numFmtId="164" fontId="115" fillId="6" borderId="21" xfId="75" applyNumberFormat="1" applyFont="1" applyFill="1" applyBorder="1" applyAlignment="1">
      <alignment horizontal="right" vertical="top" wrapText="1"/>
    </xf>
    <xf numFmtId="0" fontId="115" fillId="6" borderId="3" xfId="0" applyNumberFormat="1" applyFont="1" applyFill="1" applyBorder="1" applyAlignment="1">
      <alignment horizontal="justify" vertical="top" wrapText="1"/>
    </xf>
    <xf numFmtId="0" fontId="115" fillId="6" borderId="3" xfId="0" applyFont="1" applyFill="1" applyBorder="1" applyAlignment="1">
      <alignment horizontal="justify" vertical="top"/>
    </xf>
    <xf numFmtId="0" fontId="115" fillId="6" borderId="28" xfId="0" applyNumberFormat="1" applyFont="1" applyFill="1" applyBorder="1" applyAlignment="1">
      <alignment horizontal="justify" vertical="top" wrapText="1"/>
    </xf>
    <xf numFmtId="164" fontId="115" fillId="6" borderId="4" xfId="75" applyNumberFormat="1" applyFont="1" applyFill="1" applyBorder="1" applyAlignment="1">
      <alignment horizontal="right" vertical="top" wrapText="1"/>
    </xf>
    <xf numFmtId="164" fontId="117" fillId="6" borderId="0" xfId="75" applyNumberFormat="1" applyFont="1" applyFill="1" applyBorder="1" applyAlignment="1">
      <alignment horizontal="justify" vertical="top" wrapText="1"/>
    </xf>
    <xf numFmtId="0" fontId="115" fillId="6" borderId="0" xfId="0" quotePrefix="1" applyFont="1" applyFill="1" applyAlignment="1">
      <alignment horizontal="center" vertical="top" shrinkToFit="1"/>
    </xf>
    <xf numFmtId="43" fontId="114" fillId="6" borderId="0" xfId="75" applyFont="1" applyFill="1" applyBorder="1" applyAlignment="1">
      <alignment horizontal="left" vertical="center"/>
    </xf>
    <xf numFmtId="43" fontId="113" fillId="6" borderId="0" xfId="75" applyFont="1" applyFill="1" applyBorder="1" applyAlignment="1"/>
    <xf numFmtId="188" fontId="115" fillId="6" borderId="0" xfId="75" applyNumberFormat="1" applyFont="1" applyFill="1" applyBorder="1" applyAlignment="1"/>
    <xf numFmtId="166" fontId="115" fillId="6" borderId="0" xfId="89" applyNumberFormat="1" applyFont="1" applyFill="1" applyBorder="1" applyAlignment="1"/>
    <xf numFmtId="37" fontId="115" fillId="6" borderId="0" xfId="75" applyNumberFormat="1" applyFont="1" applyFill="1" applyBorder="1" applyAlignment="1"/>
    <xf numFmtId="37" fontId="115" fillId="6" borderId="0" xfId="75" applyNumberFormat="1" applyFont="1" applyFill="1" applyBorder="1" applyAlignment="1">
      <alignment horizontal="right"/>
    </xf>
    <xf numFmtId="188" fontId="116" fillId="6" borderId="0" xfId="75" applyNumberFormat="1" applyFont="1" applyFill="1" applyBorder="1" applyAlignment="1">
      <alignment horizontal="right"/>
    </xf>
    <xf numFmtId="2" fontId="114" fillId="6" borderId="29" xfId="89" applyNumberFormat="1" applyFont="1" applyFill="1" applyBorder="1" applyAlignment="1">
      <alignment horizontal="center" vertical="center" wrapText="1"/>
    </xf>
    <xf numFmtId="2" fontId="114" fillId="6" borderId="30" xfId="89" applyNumberFormat="1" applyFont="1" applyFill="1" applyBorder="1" applyAlignment="1">
      <alignment horizontal="center" vertical="center" wrapText="1"/>
    </xf>
    <xf numFmtId="2" fontId="114" fillId="6" borderId="30" xfId="75" applyNumberFormat="1" applyFont="1" applyFill="1" applyBorder="1" applyAlignment="1">
      <alignment horizontal="center" vertical="center" wrapText="1"/>
    </xf>
    <xf numFmtId="2" fontId="114" fillId="6" borderId="31" xfId="75" applyNumberFormat="1" applyFont="1" applyFill="1" applyBorder="1" applyAlignment="1">
      <alignment horizontal="center" vertical="center" wrapText="1"/>
    </xf>
    <xf numFmtId="2" fontId="114" fillId="6" borderId="32" xfId="75" applyNumberFormat="1" applyFont="1" applyFill="1" applyBorder="1" applyAlignment="1">
      <alignment horizontal="center" vertical="center" wrapText="1"/>
    </xf>
    <xf numFmtId="164" fontId="114" fillId="6" borderId="0" xfId="89" applyNumberFormat="1" applyFont="1" applyFill="1" applyBorder="1" applyAlignment="1"/>
    <xf numFmtId="0" fontId="114" fillId="6" borderId="0" xfId="0" applyFont="1" applyFill="1" applyBorder="1" applyAlignment="1">
      <alignment horizontal="justify" vertical="top" wrapText="1"/>
    </xf>
    <xf numFmtId="0" fontId="114" fillId="6" borderId="0" xfId="0" applyFont="1" applyFill="1" applyBorder="1" applyAlignment="1">
      <alignment vertical="top" wrapText="1"/>
    </xf>
    <xf numFmtId="2" fontId="114" fillId="6" borderId="33" xfId="89" applyNumberFormat="1" applyFont="1" applyFill="1" applyBorder="1" applyAlignment="1">
      <alignment horizontal="left"/>
    </xf>
    <xf numFmtId="41" fontId="114" fillId="6" borderId="12" xfId="89" applyNumberFormat="1" applyFont="1" applyFill="1" applyBorder="1" applyAlignment="1">
      <alignment horizontal="center"/>
    </xf>
    <xf numFmtId="41" fontId="114" fillId="6" borderId="12" xfId="75" applyNumberFormat="1" applyFont="1" applyFill="1" applyBorder="1" applyAlignment="1">
      <alignment horizontal="center"/>
    </xf>
    <xf numFmtId="41" fontId="114" fillId="6" borderId="34" xfId="75" applyNumberFormat="1" applyFont="1" applyFill="1" applyBorder="1" applyAlignment="1">
      <alignment horizontal="center"/>
    </xf>
    <xf numFmtId="41" fontId="114" fillId="6" borderId="35" xfId="75" applyNumberFormat="1" applyFont="1" applyFill="1" applyBorder="1" applyAlignment="1">
      <alignment horizontal="center"/>
    </xf>
    <xf numFmtId="164" fontId="115" fillId="6" borderId="0" xfId="89" applyNumberFormat="1" applyFont="1" applyFill="1" applyBorder="1" applyAlignment="1"/>
    <xf numFmtId="2" fontId="114" fillId="6" borderId="36" xfId="89" applyNumberFormat="1" applyFont="1" applyFill="1" applyBorder="1" applyAlignment="1">
      <alignment horizontal="left"/>
    </xf>
    <xf numFmtId="0" fontId="115" fillId="6" borderId="0" xfId="0" quotePrefix="1" applyFont="1" applyFill="1" applyBorder="1" applyAlignment="1">
      <alignment wrapText="1"/>
    </xf>
    <xf numFmtId="2" fontId="115" fillId="6" borderId="37" xfId="89" applyNumberFormat="1" applyFont="1" applyFill="1" applyBorder="1" applyAlignment="1">
      <alignment horizontal="left"/>
    </xf>
    <xf numFmtId="0" fontId="115" fillId="6" borderId="0" xfId="0" applyFont="1" applyFill="1" applyBorder="1" applyAlignment="1">
      <alignment horizontal="justify" vertical="top" wrapText="1"/>
    </xf>
    <xf numFmtId="0" fontId="114" fillId="6" borderId="0" xfId="0" applyFont="1" applyFill="1" applyBorder="1" applyAlignment="1">
      <alignment horizontal="center" wrapText="1"/>
    </xf>
    <xf numFmtId="3" fontId="115" fillId="6" borderId="0" xfId="0" applyNumberFormat="1" applyFont="1" applyFill="1" applyBorder="1" applyAlignment="1">
      <alignment horizontal="right"/>
    </xf>
    <xf numFmtId="164" fontId="115" fillId="6" borderId="0" xfId="75" applyNumberFormat="1" applyFont="1" applyFill="1" applyBorder="1" applyAlignment="1">
      <alignment horizontal="right" wrapText="1"/>
    </xf>
    <xf numFmtId="3" fontId="114" fillId="6" borderId="0" xfId="0" applyNumberFormat="1" applyFont="1" applyFill="1" applyBorder="1" applyAlignment="1">
      <alignment horizontal="right"/>
    </xf>
    <xf numFmtId="164" fontId="115" fillId="6" borderId="0" xfId="75" applyNumberFormat="1" applyFont="1" applyFill="1" applyBorder="1" applyAlignment="1">
      <alignment horizontal="right" vertical="top" wrapText="1"/>
    </xf>
    <xf numFmtId="164" fontId="114" fillId="6" borderId="0" xfId="75" applyNumberFormat="1" applyFont="1" applyFill="1" applyBorder="1" applyAlignment="1">
      <alignment horizontal="right" wrapText="1"/>
    </xf>
    <xf numFmtId="2" fontId="114" fillId="6" borderId="37" xfId="75" applyNumberFormat="1" applyFont="1" applyFill="1" applyBorder="1" applyAlignment="1">
      <alignment vertical="top"/>
    </xf>
    <xf numFmtId="41" fontId="114" fillId="6" borderId="0" xfId="0" applyNumberFormat="1" applyFont="1" applyFill="1" applyBorder="1" applyAlignment="1"/>
    <xf numFmtId="213" fontId="115" fillId="6" borderId="0" xfId="89" applyNumberFormat="1" applyFont="1" applyFill="1" applyBorder="1" applyAlignment="1">
      <alignment horizontal="left"/>
    </xf>
    <xf numFmtId="2" fontId="115" fillId="6" borderId="37" xfId="75" applyNumberFormat="1" applyFont="1" applyFill="1" applyBorder="1" applyAlignment="1">
      <alignment vertical="top"/>
    </xf>
    <xf numFmtId="41" fontId="115" fillId="6" borderId="0" xfId="0" applyNumberFormat="1" applyFont="1" applyFill="1" applyBorder="1" applyAlignment="1"/>
    <xf numFmtId="2" fontId="114" fillId="6" borderId="38" xfId="75" applyNumberFormat="1" applyFont="1" applyFill="1" applyBorder="1" applyAlignment="1">
      <alignment vertical="top"/>
    </xf>
    <xf numFmtId="41" fontId="114" fillId="6" borderId="39" xfId="0" applyNumberFormat="1" applyFont="1" applyFill="1" applyBorder="1" applyAlignment="1"/>
    <xf numFmtId="164" fontId="114" fillId="6" borderId="0" xfId="75" applyNumberFormat="1" applyFont="1" applyFill="1" applyBorder="1" applyAlignment="1">
      <alignment vertical="top"/>
    </xf>
    <xf numFmtId="0" fontId="115" fillId="6" borderId="0" xfId="0" applyFont="1" applyFill="1" applyBorder="1" applyAlignment="1">
      <alignment vertical="top"/>
    </xf>
    <xf numFmtId="37" fontId="115" fillId="6" borderId="0" xfId="75" applyNumberFormat="1" applyFont="1" applyFill="1" applyBorder="1" applyAlignment="1">
      <alignment vertical="top"/>
    </xf>
    <xf numFmtId="188" fontId="115" fillId="6" borderId="0" xfId="75" applyNumberFormat="1" applyFont="1" applyFill="1" applyBorder="1" applyAlignment="1">
      <alignment vertical="top"/>
    </xf>
    <xf numFmtId="0" fontId="114" fillId="6" borderId="0" xfId="0" applyFont="1" applyFill="1" applyBorder="1" applyAlignment="1">
      <alignment vertical="top"/>
    </xf>
    <xf numFmtId="37" fontId="114" fillId="6" borderId="0" xfId="75" applyNumberFormat="1" applyFont="1" applyFill="1" applyBorder="1" applyAlignment="1">
      <alignment horizontal="right"/>
    </xf>
    <xf numFmtId="188" fontId="114" fillId="6" borderId="0" xfId="75" applyNumberFormat="1" applyFont="1" applyFill="1" applyBorder="1" applyAlignment="1"/>
    <xf numFmtId="37" fontId="114" fillId="6" borderId="0" xfId="75" applyNumberFormat="1" applyFont="1" applyFill="1" applyBorder="1" applyAlignment="1"/>
    <xf numFmtId="49" fontId="115" fillId="6" borderId="0" xfId="0" applyNumberFormat="1" applyFont="1" applyFill="1" applyBorder="1" applyAlignment="1">
      <alignment horizontal="left" vertical="top" indent="1"/>
    </xf>
    <xf numFmtId="0" fontId="114" fillId="6" borderId="0" xfId="0" applyFont="1" applyFill="1" applyBorder="1" applyAlignment="1">
      <alignment horizontal="left" vertical="top"/>
    </xf>
    <xf numFmtId="37" fontId="114" fillId="6" borderId="0" xfId="75" applyNumberFormat="1" applyFont="1" applyFill="1" applyBorder="1" applyAlignment="1">
      <alignment vertical="top"/>
    </xf>
    <xf numFmtId="0" fontId="115" fillId="6" borderId="0" xfId="0" applyFont="1" applyFill="1" applyBorder="1" applyAlignment="1">
      <alignment horizontal="justify"/>
    </xf>
    <xf numFmtId="0" fontId="115" fillId="6" borderId="0" xfId="0" applyFont="1" applyFill="1" applyBorder="1" applyAlignment="1">
      <alignment horizontal="left" indent="1"/>
    </xf>
    <xf numFmtId="0" fontId="115" fillId="6" borderId="0" xfId="0" quotePrefix="1" applyFont="1" applyFill="1" applyBorder="1" applyAlignment="1"/>
    <xf numFmtId="0" fontId="115" fillId="6" borderId="0" xfId="0" applyFont="1" applyFill="1" applyBorder="1" applyAlignment="1">
      <alignment horizontal="left"/>
    </xf>
    <xf numFmtId="0" fontId="114" fillId="6" borderId="0" xfId="0" applyFont="1" applyFill="1" applyBorder="1" applyAlignment="1">
      <alignment horizontal="left" indent="1"/>
    </xf>
    <xf numFmtId="0" fontId="117" fillId="6" borderId="0" xfId="0" applyFont="1" applyFill="1" applyBorder="1" applyAlignment="1"/>
    <xf numFmtId="37" fontId="117" fillId="6" borderId="0" xfId="75" applyNumberFormat="1" applyFont="1" applyFill="1" applyBorder="1" applyAlignment="1"/>
    <xf numFmtId="188" fontId="117" fillId="6" borderId="0" xfId="75" applyNumberFormat="1" applyFont="1" applyFill="1" applyBorder="1" applyAlignment="1"/>
    <xf numFmtId="49" fontId="111" fillId="0" borderId="12" xfId="0" applyNumberFormat="1" applyFont="1" applyFill="1" applyBorder="1" applyAlignment="1">
      <alignment horizontal="center"/>
    </xf>
    <xf numFmtId="49" fontId="111" fillId="0" borderId="18" xfId="0" applyNumberFormat="1" applyFont="1" applyFill="1" applyBorder="1" applyAlignment="1">
      <alignment horizontal="center"/>
    </xf>
    <xf numFmtId="14" fontId="111" fillId="0" borderId="12" xfId="0" applyNumberFormat="1" applyFont="1" applyFill="1" applyBorder="1" applyAlignment="1">
      <alignment horizontal="center"/>
    </xf>
    <xf numFmtId="0" fontId="111" fillId="0" borderId="18" xfId="0" applyFont="1" applyFill="1" applyBorder="1" applyAlignment="1">
      <alignment wrapText="1"/>
    </xf>
    <xf numFmtId="0" fontId="111" fillId="0" borderId="18" xfId="0" applyFont="1" applyFill="1" applyBorder="1" applyAlignment="1">
      <alignment horizontal="center"/>
    </xf>
    <xf numFmtId="37" fontId="111" fillId="0" borderId="12" xfId="75" applyNumberFormat="1" applyFont="1" applyFill="1" applyBorder="1" applyAlignment="1">
      <alignment wrapText="1"/>
    </xf>
    <xf numFmtId="164" fontId="111" fillId="0" borderId="18" xfId="75" applyNumberFormat="1" applyFont="1" applyFill="1" applyBorder="1" applyAlignment="1">
      <alignment wrapText="1"/>
    </xf>
    <xf numFmtId="0" fontId="111" fillId="0" borderId="0" xfId="0" applyFont="1" applyFill="1" applyBorder="1"/>
    <xf numFmtId="164" fontId="111" fillId="0" borderId="0" xfId="75" applyNumberFormat="1" applyFont="1" applyFill="1" applyBorder="1"/>
    <xf numFmtId="49" fontId="82" fillId="0" borderId="12" xfId="0" applyNumberFormat="1" applyFont="1" applyFill="1" applyBorder="1" applyAlignment="1">
      <alignment horizontal="center"/>
    </xf>
    <xf numFmtId="49" fontId="82" fillId="0" borderId="18" xfId="0" applyNumberFormat="1" applyFont="1" applyFill="1" applyBorder="1" applyAlignment="1">
      <alignment horizontal="center"/>
    </xf>
    <xf numFmtId="14" fontId="82" fillId="0" borderId="12" xfId="0" applyNumberFormat="1" applyFont="1" applyFill="1" applyBorder="1" applyAlignment="1">
      <alignment horizontal="center"/>
    </xf>
    <xf numFmtId="0" fontId="82" fillId="0" borderId="18" xfId="0" applyFont="1" applyFill="1" applyBorder="1" applyAlignment="1">
      <alignment wrapText="1"/>
    </xf>
    <xf numFmtId="0" fontId="82" fillId="0" borderId="18" xfId="0" applyFont="1" applyFill="1" applyBorder="1" applyAlignment="1">
      <alignment horizontal="center"/>
    </xf>
    <xf numFmtId="164" fontId="82" fillId="0" borderId="18" xfId="75" applyNumberFormat="1" applyFont="1" applyFill="1" applyBorder="1"/>
    <xf numFmtId="37" fontId="82" fillId="0" borderId="12" xfId="75" applyNumberFormat="1" applyFont="1" applyFill="1" applyBorder="1" applyAlignment="1">
      <alignment wrapText="1"/>
    </xf>
    <xf numFmtId="164" fontId="82" fillId="0" borderId="18" xfId="75" applyNumberFormat="1" applyFont="1" applyFill="1" applyBorder="1" applyAlignment="1">
      <alignment wrapText="1"/>
    </xf>
    <xf numFmtId="0" fontId="82" fillId="0" borderId="0" xfId="0" applyFont="1" applyFill="1" applyBorder="1"/>
    <xf numFmtId="164" fontId="82" fillId="0" borderId="0" xfId="75" applyNumberFormat="1" applyFont="1" applyFill="1" applyBorder="1"/>
    <xf numFmtId="164" fontId="140" fillId="0" borderId="18" xfId="75" applyNumberFormat="1" applyFont="1" applyFill="1" applyBorder="1"/>
    <xf numFmtId="1" fontId="3" fillId="0" borderId="0" xfId="75" applyNumberFormat="1" applyFont="1" applyFill="1" applyBorder="1" applyAlignment="1">
      <alignment horizontal="right"/>
    </xf>
    <xf numFmtId="37" fontId="30" fillId="0" borderId="0" xfId="75" applyNumberFormat="1" applyFont="1" applyFill="1" applyBorder="1"/>
    <xf numFmtId="43" fontId="30" fillId="0" borderId="0" xfId="75" applyFont="1" applyFill="1" applyBorder="1"/>
    <xf numFmtId="0" fontId="11" fillId="0" borderId="0" xfId="139" applyFill="1" applyBorder="1" applyAlignment="1" applyProtection="1"/>
    <xf numFmtId="0" fontId="30" fillId="0" borderId="40" xfId="0" applyNumberFormat="1" applyFont="1" applyFill="1" applyBorder="1" applyAlignment="1">
      <alignment horizontal="left"/>
    </xf>
    <xf numFmtId="0" fontId="30" fillId="0" borderId="22" xfId="0" applyFont="1" applyFill="1" applyBorder="1" applyAlignment="1">
      <alignment horizontal="center"/>
    </xf>
    <xf numFmtId="164" fontId="30" fillId="0" borderId="22" xfId="75" applyNumberFormat="1" applyFont="1" applyFill="1" applyBorder="1" applyAlignment="1">
      <alignment horizontal="left"/>
    </xf>
    <xf numFmtId="164" fontId="30" fillId="0" borderId="41" xfId="75" applyNumberFormat="1" applyFont="1" applyFill="1" applyBorder="1" applyAlignment="1">
      <alignment horizontal="left"/>
    </xf>
    <xf numFmtId="0" fontId="28" fillId="0" borderId="40" xfId="0" applyNumberFormat="1" applyFont="1" applyFill="1" applyBorder="1" applyAlignment="1">
      <alignment horizontal="left"/>
    </xf>
    <xf numFmtId="0" fontId="28" fillId="0" borderId="22" xfId="0" applyFont="1" applyFill="1" applyBorder="1" applyAlignment="1">
      <alignment horizontal="left"/>
    </xf>
    <xf numFmtId="164" fontId="28" fillId="0" borderId="22" xfId="75" applyNumberFormat="1" applyFont="1" applyFill="1" applyBorder="1" applyAlignment="1">
      <alignment horizontal="left"/>
    </xf>
    <xf numFmtId="164" fontId="28" fillId="0" borderId="22" xfId="75" applyNumberFormat="1" applyFont="1" applyFill="1" applyBorder="1" applyAlignment="1">
      <alignment horizontal="right"/>
    </xf>
    <xf numFmtId="164" fontId="28" fillId="0" borderId="41" xfId="75" applyNumberFormat="1" applyFont="1" applyFill="1" applyBorder="1" applyAlignment="1">
      <alignment horizontal="left"/>
    </xf>
    <xf numFmtId="49" fontId="28" fillId="0" borderId="42" xfId="0" applyNumberFormat="1" applyFont="1" applyFill="1" applyBorder="1" applyAlignment="1">
      <alignment horizontal="left"/>
    </xf>
    <xf numFmtId="164" fontId="2" fillId="0" borderId="22" xfId="75" applyNumberFormat="1" applyFont="1" applyFill="1" applyBorder="1" applyAlignment="1">
      <alignment horizontal="left"/>
    </xf>
    <xf numFmtId="0" fontId="30" fillId="0" borderId="22" xfId="0" applyFont="1" applyFill="1" applyBorder="1" applyAlignment="1">
      <alignment horizontal="left"/>
    </xf>
    <xf numFmtId="164" fontId="3" fillId="0" borderId="22" xfId="75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164" fontId="29" fillId="0" borderId="22" xfId="75" applyNumberFormat="1" applyFont="1" applyFill="1" applyBorder="1" applyAlignment="1">
      <alignment horizontal="left"/>
    </xf>
    <xf numFmtId="164" fontId="5" fillId="0" borderId="22" xfId="75" applyNumberFormat="1" applyFont="1" applyFill="1" applyBorder="1" applyAlignment="1">
      <alignment horizontal="left"/>
    </xf>
    <xf numFmtId="164" fontId="29" fillId="0" borderId="41" xfId="75" applyNumberFormat="1" applyFont="1" applyFill="1" applyBorder="1" applyAlignment="1">
      <alignment horizontal="left"/>
    </xf>
    <xf numFmtId="1" fontId="30" fillId="0" borderId="22" xfId="0" applyNumberFormat="1" applyFont="1" applyFill="1" applyBorder="1" applyAlignment="1">
      <alignment horizontal="left"/>
    </xf>
    <xf numFmtId="164" fontId="30" fillId="0" borderId="0" xfId="0" applyNumberFormat="1" applyFont="1" applyFill="1" applyBorder="1" applyAlignment="1">
      <alignment horizontal="left"/>
    </xf>
    <xf numFmtId="164" fontId="30" fillId="0" borderId="41" xfId="75" applyNumberFormat="1" applyFont="1" applyFill="1" applyBorder="1" applyAlignment="1">
      <alignment horizontal="right"/>
    </xf>
    <xf numFmtId="164" fontId="59" fillId="0" borderId="22" xfId="75" applyNumberFormat="1" applyFont="1" applyFill="1" applyBorder="1" applyAlignment="1">
      <alignment horizontal="left"/>
    </xf>
    <xf numFmtId="49" fontId="30" fillId="0" borderId="43" xfId="0" applyNumberFormat="1" applyFont="1" applyFill="1" applyBorder="1" applyAlignment="1">
      <alignment horizontal="left"/>
    </xf>
    <xf numFmtId="0" fontId="30" fillId="0" borderId="44" xfId="0" applyFont="1" applyFill="1" applyBorder="1" applyAlignment="1">
      <alignment horizontal="left"/>
    </xf>
    <xf numFmtId="164" fontId="30" fillId="0" borderId="44" xfId="75" applyNumberFormat="1" applyFont="1" applyFill="1" applyBorder="1" applyAlignment="1">
      <alignment horizontal="left"/>
    </xf>
    <xf numFmtId="164" fontId="30" fillId="0" borderId="45" xfId="75" applyNumberFormat="1" applyFont="1" applyFill="1" applyBorder="1" applyAlignment="1">
      <alignment horizontal="left"/>
    </xf>
    <xf numFmtId="41" fontId="1" fillId="6" borderId="0" xfId="0" applyNumberFormat="1" applyFont="1" applyFill="1" applyAlignment="1"/>
    <xf numFmtId="164" fontId="1" fillId="6" borderId="0" xfId="75" applyNumberFormat="1" applyFont="1" applyFill="1" applyAlignment="1">
      <alignment horizontal="right"/>
    </xf>
    <xf numFmtId="41" fontId="1" fillId="6" borderId="0" xfId="89" applyNumberFormat="1" applyFont="1" applyFill="1" applyAlignment="1"/>
    <xf numFmtId="41" fontId="1" fillId="6" borderId="0" xfId="89" applyNumberFormat="1" applyFont="1" applyFill="1"/>
    <xf numFmtId="43" fontId="4" fillId="6" borderId="0" xfId="75" applyFont="1" applyFill="1" applyAlignment="1">
      <alignment horizontal="left"/>
    </xf>
    <xf numFmtId="164" fontId="4" fillId="6" borderId="0" xfId="0" applyNumberFormat="1" applyFont="1" applyFill="1" applyAlignment="1"/>
    <xf numFmtId="0" fontId="34" fillId="6" borderId="0" xfId="0" applyFont="1" applyFill="1" applyAlignment="1">
      <alignment horizontal="center"/>
    </xf>
    <xf numFmtId="164" fontId="34" fillId="6" borderId="0" xfId="75" applyNumberFormat="1" applyFont="1" applyFill="1" applyAlignment="1"/>
    <xf numFmtId="164" fontId="34" fillId="6" borderId="0" xfId="75" applyNumberFormat="1" applyFont="1" applyFill="1" applyAlignment="1">
      <alignment horizontal="right"/>
    </xf>
    <xf numFmtId="164" fontId="4" fillId="6" borderId="0" xfId="75" applyNumberFormat="1" applyFont="1" applyFill="1" applyAlignment="1"/>
    <xf numFmtId="164" fontId="2" fillId="6" borderId="0" xfId="75" applyNumberFormat="1" applyFont="1" applyFill="1" applyAlignment="1">
      <alignment horizontal="right"/>
    </xf>
    <xf numFmtId="164" fontId="3" fillId="6" borderId="0" xfId="75" applyNumberFormat="1" applyFont="1" applyFill="1" applyAlignment="1"/>
    <xf numFmtId="0" fontId="34" fillId="6" borderId="0" xfId="0" applyFont="1" applyFill="1"/>
    <xf numFmtId="164" fontId="34" fillId="6" borderId="0" xfId="75" applyNumberFormat="1" applyFont="1" applyFill="1"/>
    <xf numFmtId="43" fontId="3" fillId="6" borderId="0" xfId="75" applyFont="1" applyFill="1" applyAlignment="1">
      <alignment horizontal="left"/>
    </xf>
    <xf numFmtId="164" fontId="3" fillId="6" borderId="0" xfId="0" applyNumberFormat="1" applyFont="1" applyFill="1" applyAlignment="1"/>
    <xf numFmtId="0" fontId="3" fillId="6" borderId="0" xfId="0" applyFont="1" applyFill="1" applyAlignment="1">
      <alignment horizontal="center"/>
    </xf>
    <xf numFmtId="164" fontId="3" fillId="6" borderId="0" xfId="75" applyNumberFormat="1" applyFont="1" applyFill="1" applyAlignment="1">
      <alignment horizontal="right"/>
    </xf>
    <xf numFmtId="43" fontId="3" fillId="6" borderId="3" xfId="75" applyFont="1" applyFill="1" applyBorder="1" applyAlignment="1">
      <alignment horizontal="left"/>
    </xf>
    <xf numFmtId="164" fontId="3" fillId="6" borderId="3" xfId="0" applyNumberFormat="1" applyFont="1" applyFill="1" applyBorder="1" applyAlignment="1"/>
    <xf numFmtId="0" fontId="34" fillId="6" borderId="3" xfId="0" applyFont="1" applyFill="1" applyBorder="1" applyAlignment="1">
      <alignment horizontal="center"/>
    </xf>
    <xf numFmtId="164" fontId="34" fillId="6" borderId="3" xfId="75" applyNumberFormat="1" applyFont="1" applyFill="1" applyBorder="1" applyAlignment="1"/>
    <xf numFmtId="164" fontId="34" fillId="6" borderId="3" xfId="75" applyNumberFormat="1" applyFont="1" applyFill="1" applyBorder="1" applyAlignment="1">
      <alignment horizontal="right"/>
    </xf>
    <xf numFmtId="164" fontId="3" fillId="6" borderId="3" xfId="75" applyNumberFormat="1" applyFont="1" applyFill="1" applyBorder="1" applyAlignment="1"/>
    <xf numFmtId="164" fontId="3" fillId="6" borderId="3" xfId="75" applyNumberFormat="1" applyFont="1" applyFill="1" applyBorder="1" applyAlignment="1">
      <alignment horizontal="right"/>
    </xf>
    <xf numFmtId="49" fontId="34" fillId="6" borderId="0" xfId="0" applyNumberFormat="1" applyFont="1" applyFill="1" applyAlignment="1"/>
    <xf numFmtId="0" fontId="34" fillId="6" borderId="0" xfId="0" applyFont="1" applyFill="1" applyAlignment="1"/>
    <xf numFmtId="164" fontId="34" fillId="6" borderId="0" xfId="75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164" fontId="6" fillId="6" borderId="0" xfId="75" applyNumberFormat="1" applyFont="1" applyFill="1" applyAlignment="1"/>
    <xf numFmtId="164" fontId="5" fillId="6" borderId="0" xfId="75" applyNumberFormat="1" applyFont="1" applyFill="1" applyAlignment="1">
      <alignment horizontal="right"/>
    </xf>
    <xf numFmtId="49" fontId="4" fillId="6" borderId="7" xfId="0" applyNumberFormat="1" applyFont="1" applyFill="1" applyBorder="1" applyAlignment="1">
      <alignment horizontal="centerContinuous" vertical="center" wrapText="1"/>
    </xf>
    <xf numFmtId="0" fontId="4" fillId="6" borderId="0" xfId="0" applyFont="1" applyFill="1" applyBorder="1" applyAlignment="1">
      <alignment horizontal="centerContinuous" vertical="center" wrapText="1"/>
    </xf>
    <xf numFmtId="0" fontId="35" fillId="6" borderId="7" xfId="0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horizontal="center" vertical="center" wrapText="1"/>
    </xf>
    <xf numFmtId="164" fontId="35" fillId="6" borderId="7" xfId="75" applyNumberFormat="1" applyFont="1" applyFill="1" applyBorder="1" applyAlignment="1">
      <alignment horizontal="center" vertical="center" wrapText="1"/>
    </xf>
    <xf numFmtId="164" fontId="35" fillId="6" borderId="0" xfId="75" applyNumberFormat="1" applyFont="1" applyFill="1" applyBorder="1" applyAlignment="1">
      <alignment horizontal="center" vertical="center" wrapText="1"/>
    </xf>
    <xf numFmtId="164" fontId="35" fillId="6" borderId="7" xfId="75" applyNumberFormat="1" applyFont="1" applyFill="1" applyBorder="1" applyAlignment="1">
      <alignment horizontal="centerContinuous" vertical="center" wrapText="1"/>
    </xf>
    <xf numFmtId="49" fontId="35" fillId="6" borderId="7" xfId="75" applyNumberFormat="1" applyFont="1" applyFill="1" applyBorder="1" applyAlignment="1">
      <alignment horizontal="center" vertical="center" wrapText="1"/>
    </xf>
    <xf numFmtId="49" fontId="4" fillId="6" borderId="0" xfId="75" applyNumberFormat="1" applyFont="1" applyFill="1" applyBorder="1" applyAlignment="1">
      <alignment horizontal="centerContinuous" vertical="center" wrapText="1"/>
    </xf>
    <xf numFmtId="49" fontId="2" fillId="6" borderId="7" xfId="75" applyNumberFormat="1" applyFont="1" applyFill="1" applyBorder="1" applyAlignment="1">
      <alignment horizontal="center" vertical="center" wrapText="1"/>
    </xf>
    <xf numFmtId="164" fontId="2" fillId="6" borderId="0" xfId="75" applyNumberFormat="1" applyFont="1" applyFill="1" applyAlignment="1">
      <alignment horizontal="centerContinuous" vertical="center" wrapText="1"/>
    </xf>
    <xf numFmtId="0" fontId="35" fillId="6" borderId="0" xfId="0" applyFont="1" applyFill="1" applyAlignment="1">
      <alignment horizontal="center" vertical="center" wrapText="1"/>
    </xf>
    <xf numFmtId="164" fontId="35" fillId="6" borderId="0" xfId="75" applyNumberFormat="1" applyFont="1" applyFill="1" applyAlignment="1">
      <alignment horizontal="center" vertical="center" wrapText="1"/>
    </xf>
    <xf numFmtId="164" fontId="2" fillId="6" borderId="0" xfId="75" applyNumberFormat="1" applyFont="1" applyFill="1" applyAlignment="1">
      <alignment horizontal="center" vertical="center" wrapText="1"/>
    </xf>
    <xf numFmtId="49" fontId="2" fillId="6" borderId="7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49" fontId="2" fillId="6" borderId="0" xfId="0" applyNumberFormat="1" applyFont="1" applyFill="1" applyBorder="1" applyAlignment="1">
      <alignment horizontal="center"/>
    </xf>
    <xf numFmtId="49" fontId="2" fillId="6" borderId="0" xfId="75" applyNumberFormat="1" applyFont="1" applyFill="1" applyBorder="1" applyAlignment="1">
      <alignment horizontal="center"/>
    </xf>
    <xf numFmtId="49" fontId="2" fillId="6" borderId="7" xfId="75" applyNumberFormat="1" applyFont="1" applyFill="1" applyBorder="1" applyAlignment="1">
      <alignment horizontal="center"/>
    </xf>
    <xf numFmtId="164" fontId="2" fillId="6" borderId="0" xfId="75" applyNumberFormat="1" applyFont="1" applyFill="1" applyAlignment="1"/>
    <xf numFmtId="49" fontId="4" fillId="6" borderId="0" xfId="0" applyNumberFormat="1" applyFont="1" applyFill="1" applyBorder="1" applyAlignment="1"/>
    <xf numFmtId="0" fontId="4" fillId="6" borderId="0" xfId="0" applyFont="1" applyFill="1" applyBorder="1" applyAlignment="1"/>
    <xf numFmtId="0" fontId="4" fillId="6" borderId="0" xfId="0" applyFont="1" applyFill="1" applyBorder="1" applyAlignment="1">
      <alignment horizontal="center"/>
    </xf>
    <xf numFmtId="164" fontId="4" fillId="6" borderId="0" xfId="75" applyNumberFormat="1" applyFont="1" applyFill="1" applyBorder="1" applyAlignment="1"/>
    <xf numFmtId="0" fontId="4" fillId="6" borderId="0" xfId="0" applyFont="1" applyFill="1"/>
    <xf numFmtId="164" fontId="4" fillId="6" borderId="0" xfId="75" applyNumberFormat="1" applyFont="1" applyFill="1"/>
    <xf numFmtId="164" fontId="132" fillId="6" borderId="0" xfId="75" applyNumberFormat="1" applyFont="1" applyFill="1"/>
    <xf numFmtId="49" fontId="2" fillId="6" borderId="0" xfId="0" applyNumberFormat="1" applyFont="1" applyFill="1" applyBorder="1" applyAlignment="1"/>
    <xf numFmtId="0" fontId="2" fillId="6" borderId="0" xfId="0" applyFont="1" applyFill="1" applyBorder="1" applyAlignment="1"/>
    <xf numFmtId="164" fontId="2" fillId="6" borderId="0" xfId="75" applyNumberFormat="1" applyFont="1" applyFill="1" applyBorder="1" applyAlignment="1"/>
    <xf numFmtId="49" fontId="34" fillId="6" borderId="0" xfId="0" applyNumberFormat="1" applyFont="1" applyFill="1" applyBorder="1" applyAlignment="1"/>
    <xf numFmtId="0" fontId="34" fillId="6" borderId="0" xfId="0" applyFont="1" applyFill="1" applyBorder="1" applyAlignment="1"/>
    <xf numFmtId="0" fontId="34" fillId="6" borderId="0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164" fontId="34" fillId="6" borderId="0" xfId="75" applyNumberFormat="1" applyFont="1" applyFill="1" applyBorder="1"/>
    <xf numFmtId="164" fontId="34" fillId="6" borderId="0" xfId="75" applyNumberFormat="1" applyFont="1" applyFill="1" applyBorder="1" applyAlignment="1"/>
    <xf numFmtId="0" fontId="34" fillId="6" borderId="0" xfId="0" quotePrefix="1" applyFont="1" applyFill="1" applyBorder="1" applyAlignment="1"/>
    <xf numFmtId="49" fontId="34" fillId="6" borderId="0" xfId="0" quotePrefix="1" applyNumberFormat="1" applyFont="1" applyFill="1" applyBorder="1" applyAlignment="1"/>
    <xf numFmtId="164" fontId="34" fillId="6" borderId="0" xfId="0" applyNumberFormat="1" applyFont="1" applyFill="1"/>
    <xf numFmtId="0" fontId="35" fillId="6" borderId="0" xfId="0" applyFont="1" applyFill="1" applyBorder="1" applyAlignment="1">
      <alignment horizontal="center"/>
    </xf>
    <xf numFmtId="164" fontId="35" fillId="6" borderId="0" xfId="75" applyNumberFormat="1" applyFont="1" applyFill="1" applyAlignment="1"/>
    <xf numFmtId="164" fontId="34" fillId="6" borderId="0" xfId="75" quotePrefix="1" applyNumberFormat="1" applyFont="1" applyFill="1"/>
    <xf numFmtId="49" fontId="3" fillId="6" borderId="0" xfId="0" applyNumberFormat="1" applyFont="1" applyFill="1" applyBorder="1" applyAlignment="1"/>
    <xf numFmtId="0" fontId="3" fillId="6" borderId="0" xfId="0" applyFont="1" applyFill="1" applyBorder="1" applyAlignment="1"/>
    <xf numFmtId="0" fontId="3" fillId="6" borderId="0" xfId="0" applyFont="1" applyFill="1" applyBorder="1" applyAlignment="1">
      <alignment horizontal="center"/>
    </xf>
    <xf numFmtId="164" fontId="3" fillId="6" borderId="0" xfId="75" applyNumberFormat="1" applyFont="1" applyFill="1" applyBorder="1" applyAlignment="1"/>
    <xf numFmtId="49" fontId="5" fillId="6" borderId="0" xfId="0" applyNumberFormat="1" applyFont="1" applyFill="1" applyBorder="1" applyAlignment="1"/>
    <xf numFmtId="0" fontId="5" fillId="6" borderId="0" xfId="0" applyFont="1" applyFill="1" applyBorder="1" applyAlignment="1"/>
    <xf numFmtId="0" fontId="5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164" fontId="5" fillId="6" borderId="0" xfId="75" applyNumberFormat="1" applyFont="1" applyFill="1" applyBorder="1" applyAlignment="1"/>
    <xf numFmtId="0" fontId="5" fillId="6" borderId="0" xfId="0" applyFont="1" applyFill="1"/>
    <xf numFmtId="164" fontId="5" fillId="6" borderId="0" xfId="75" applyNumberFormat="1" applyFont="1" applyFill="1"/>
    <xf numFmtId="49" fontId="2" fillId="6" borderId="0" xfId="0" quotePrefix="1" applyNumberFormat="1" applyFont="1" applyFill="1" applyBorder="1" applyAlignment="1"/>
    <xf numFmtId="164" fontId="34" fillId="6" borderId="0" xfId="75" quotePrefix="1" applyNumberFormat="1" applyFont="1" applyFill="1" applyBorder="1" applyAlignment="1"/>
    <xf numFmtId="175" fontId="4" fillId="6" borderId="0" xfId="75" applyNumberFormat="1" applyFont="1" applyFill="1" applyBorder="1" applyAlignment="1">
      <alignment vertical="center"/>
    </xf>
    <xf numFmtId="164" fontId="4" fillId="6" borderId="7" xfId="75" applyNumberFormat="1" applyFont="1" applyFill="1" applyBorder="1" applyAlignment="1">
      <alignment vertical="center"/>
    </xf>
    <xf numFmtId="164" fontId="4" fillId="6" borderId="0" xfId="75" applyNumberFormat="1" applyFont="1" applyFill="1" applyBorder="1" applyAlignment="1">
      <alignment vertical="center"/>
    </xf>
    <xf numFmtId="164" fontId="4" fillId="6" borderId="0" xfId="75" applyNumberFormat="1" applyFont="1" applyFill="1" applyBorder="1" applyAlignment="1">
      <alignment horizontal="centerContinuous" vertical="center" wrapText="1"/>
    </xf>
    <xf numFmtId="0" fontId="35" fillId="6" borderId="0" xfId="0" applyFont="1" applyFill="1" applyAlignment="1">
      <alignment horizontal="centerContinuous" vertical="center" wrapText="1"/>
    </xf>
    <xf numFmtId="164" fontId="35" fillId="6" borderId="0" xfId="75" applyNumberFormat="1" applyFont="1" applyFill="1" applyAlignment="1">
      <alignment horizontal="left" vertical="center" wrapText="1"/>
    </xf>
    <xf numFmtId="0" fontId="35" fillId="6" borderId="0" xfId="0" applyFont="1" applyFill="1" applyAlignment="1">
      <alignment horizontal="left" vertical="center" wrapText="1"/>
    </xf>
    <xf numFmtId="49" fontId="4" fillId="6" borderId="0" xfId="0" applyNumberFormat="1" applyFont="1" applyFill="1" applyAlignment="1"/>
    <xf numFmtId="0" fontId="4" fillId="6" borderId="0" xfId="0" applyFont="1" applyFill="1" applyAlignment="1"/>
    <xf numFmtId="0" fontId="4" fillId="6" borderId="7" xfId="0" applyFont="1" applyFill="1" applyBorder="1" applyAlignment="1">
      <alignment horizontal="centerContinuous" vertical="center" wrapText="1"/>
    </xf>
    <xf numFmtId="164" fontId="35" fillId="6" borderId="0" xfId="75" applyNumberFormat="1" applyFont="1" applyFill="1" applyAlignment="1">
      <alignment horizontal="centerContinuous" vertical="center" wrapText="1"/>
    </xf>
    <xf numFmtId="164" fontId="34" fillId="17" borderId="0" xfId="75" applyNumberFormat="1" applyFont="1" applyFill="1"/>
    <xf numFmtId="49" fontId="4" fillId="6" borderId="10" xfId="0" applyNumberFormat="1" applyFont="1" applyFill="1" applyBorder="1" applyAlignment="1">
      <alignment horizontal="centerContinuous" vertical="center" wrapText="1"/>
    </xf>
    <xf numFmtId="0" fontId="2" fillId="6" borderId="7" xfId="0" applyFont="1" applyFill="1" applyBorder="1" applyAlignment="1"/>
    <xf numFmtId="0" fontId="2" fillId="6" borderId="20" xfId="0" applyFont="1" applyFill="1" applyBorder="1" applyAlignment="1"/>
    <xf numFmtId="0" fontId="2" fillId="6" borderId="20" xfId="0" applyFont="1" applyFill="1" applyBorder="1" applyAlignment="1">
      <alignment horizontal="center"/>
    </xf>
    <xf numFmtId="164" fontId="2" fillId="6" borderId="20" xfId="75" applyNumberFormat="1" applyFont="1" applyFill="1" applyBorder="1" applyAlignment="1"/>
    <xf numFmtId="49" fontId="4" fillId="6" borderId="20" xfId="75" applyNumberFormat="1" applyFont="1" applyFill="1" applyBorder="1" applyAlignment="1">
      <alignment horizontal="centerContinuous" vertical="center" wrapText="1"/>
    </xf>
    <xf numFmtId="49" fontId="2" fillId="6" borderId="46" xfId="75" applyNumberFormat="1" applyFont="1" applyFill="1" applyBorder="1" applyAlignment="1">
      <alignment horizontal="center" vertical="center" wrapText="1"/>
    </xf>
    <xf numFmtId="0" fontId="3" fillId="6" borderId="16" xfId="0" applyFont="1" applyFill="1" applyBorder="1" applyAlignment="1"/>
    <xf numFmtId="0" fontId="3" fillId="6" borderId="20" xfId="0" applyFont="1" applyFill="1" applyBorder="1" applyAlignment="1"/>
    <xf numFmtId="0" fontId="3" fillId="6" borderId="20" xfId="0" applyFont="1" applyFill="1" applyBorder="1" applyAlignment="1">
      <alignment horizontal="center"/>
    </xf>
    <xf numFmtId="164" fontId="3" fillId="6" borderId="20" xfId="75" applyNumberFormat="1" applyFont="1" applyFill="1" applyBorder="1" applyAlignment="1"/>
    <xf numFmtId="164" fontId="3" fillId="6" borderId="17" xfId="75" applyNumberFormat="1" applyFont="1" applyFill="1" applyBorder="1" applyAlignment="1"/>
    <xf numFmtId="0" fontId="3" fillId="6" borderId="47" xfId="0" applyFont="1" applyFill="1" applyBorder="1" applyAlignment="1"/>
    <xf numFmtId="164" fontId="3" fillId="6" borderId="48" xfId="75" applyNumberFormat="1" applyFont="1" applyFill="1" applyBorder="1" applyAlignment="1"/>
    <xf numFmtId="0" fontId="3" fillId="6" borderId="0" xfId="0" applyFont="1" applyFill="1" applyBorder="1"/>
    <xf numFmtId="164" fontId="3" fillId="6" borderId="0" xfId="75" applyNumberFormat="1" applyFont="1" applyFill="1" applyBorder="1"/>
    <xf numFmtId="43" fontId="3" fillId="6" borderId="0" xfId="75" applyFont="1" applyFill="1" applyBorder="1" applyAlignment="1"/>
    <xf numFmtId="43" fontId="3" fillId="6" borderId="48" xfId="75" applyFont="1" applyFill="1" applyBorder="1" applyAlignment="1"/>
    <xf numFmtId="0" fontId="3" fillId="6" borderId="49" xfId="0" applyFont="1" applyFill="1" applyBorder="1" applyAlignment="1"/>
    <xf numFmtId="0" fontId="3" fillId="6" borderId="3" xfId="0" applyFont="1" applyFill="1" applyBorder="1" applyAlignment="1"/>
    <xf numFmtId="0" fontId="3" fillId="6" borderId="3" xfId="0" applyFont="1" applyFill="1" applyBorder="1" applyAlignment="1">
      <alignment horizontal="center"/>
    </xf>
    <xf numFmtId="164" fontId="3" fillId="6" borderId="28" xfId="75" applyNumberFormat="1" applyFont="1" applyFill="1" applyBorder="1" applyAlignment="1"/>
    <xf numFmtId="164" fontId="2" fillId="6" borderId="0" xfId="75" applyNumberFormat="1" applyFont="1" applyFill="1" applyBorder="1" applyAlignment="1">
      <alignment horizontal="center"/>
    </xf>
    <xf numFmtId="164" fontId="2" fillId="6" borderId="0" xfId="0" applyNumberFormat="1" applyFont="1" applyFill="1" applyBorder="1" applyAlignment="1">
      <alignment horizontal="center"/>
    </xf>
    <xf numFmtId="0" fontId="2" fillId="6" borderId="0" xfId="0" applyFont="1" applyFill="1" applyBorder="1"/>
    <xf numFmtId="164" fontId="2" fillId="6" borderId="0" xfId="75" applyNumberFormat="1" applyFont="1" applyFill="1" applyBorder="1"/>
    <xf numFmtId="49" fontId="28" fillId="0" borderId="50" xfId="0" applyNumberFormat="1" applyFont="1" applyFill="1" applyBorder="1" applyAlignment="1">
      <alignment horizontal="left"/>
    </xf>
    <xf numFmtId="164" fontId="28" fillId="0" borderId="23" xfId="75" applyNumberFormat="1" applyFont="1" applyFill="1" applyBorder="1" applyAlignment="1">
      <alignment horizontal="right"/>
    </xf>
    <xf numFmtId="164" fontId="84" fillId="0" borderId="23" xfId="75" applyNumberFormat="1" applyFont="1" applyFill="1" applyBorder="1" applyAlignment="1">
      <alignment horizontal="right"/>
    </xf>
    <xf numFmtId="164" fontId="28" fillId="0" borderId="51" xfId="75" applyNumberFormat="1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49" fontId="28" fillId="0" borderId="52" xfId="0" applyNumberFormat="1" applyFont="1" applyFill="1" applyBorder="1" applyAlignment="1">
      <alignment horizontal="right"/>
    </xf>
    <xf numFmtId="0" fontId="28" fillId="0" borderId="53" xfId="0" applyFont="1" applyFill="1" applyBorder="1" applyAlignment="1">
      <alignment horizontal="right"/>
    </xf>
    <xf numFmtId="164" fontId="28" fillId="0" borderId="53" xfId="75" applyNumberFormat="1" applyFont="1" applyFill="1" applyBorder="1" applyAlignment="1">
      <alignment horizontal="right"/>
    </xf>
    <xf numFmtId="164" fontId="84" fillId="0" borderId="53" xfId="75" applyNumberFormat="1" applyFont="1" applyFill="1" applyBorder="1" applyAlignment="1">
      <alignment horizontal="right"/>
    </xf>
    <xf numFmtId="2" fontId="28" fillId="0" borderId="23" xfId="0" applyNumberFormat="1" applyFont="1" applyFill="1" applyBorder="1" applyAlignment="1">
      <alignment horizontal="left"/>
    </xf>
    <xf numFmtId="164" fontId="115" fillId="17" borderId="0" xfId="75" applyNumberFormat="1" applyFont="1" applyFill="1" applyBorder="1" applyAlignment="1">
      <alignment horizontal="justify" vertical="top"/>
    </xf>
    <xf numFmtId="49" fontId="115" fillId="6" borderId="0" xfId="0" applyNumberFormat="1" applyFont="1" applyFill="1" applyAlignment="1">
      <alignment horizontal="left" vertical="center"/>
    </xf>
    <xf numFmtId="49" fontId="114" fillId="6" borderId="0" xfId="0" applyNumberFormat="1" applyFont="1" applyFill="1" applyAlignment="1">
      <alignment horizontal="center" vertical="center" wrapText="1"/>
    </xf>
    <xf numFmtId="49" fontId="114" fillId="6" borderId="0" xfId="0" applyNumberFormat="1" applyFont="1" applyFill="1" applyAlignment="1">
      <alignment horizontal="left" vertical="center" wrapText="1"/>
    </xf>
    <xf numFmtId="0" fontId="114" fillId="6" borderId="0" xfId="0" applyFont="1" applyFill="1" applyAlignment="1">
      <alignment horizontal="center" vertical="center" wrapText="1"/>
    </xf>
    <xf numFmtId="164" fontId="114" fillId="6" borderId="0" xfId="75" applyNumberFormat="1" applyFont="1" applyFill="1" applyBorder="1" applyAlignment="1">
      <alignment horizontal="right" vertical="center" wrapText="1"/>
    </xf>
    <xf numFmtId="0" fontId="114" fillId="6" borderId="0" xfId="166" applyFont="1" applyFill="1" applyAlignment="1">
      <alignment horizontal="center" vertical="center"/>
    </xf>
    <xf numFmtId="49" fontId="114" fillId="6" borderId="0" xfId="166" applyNumberFormat="1" applyFont="1" applyFill="1" applyAlignment="1">
      <alignment horizontal="left" vertical="center" wrapText="1"/>
    </xf>
    <xf numFmtId="0" fontId="114" fillId="6" borderId="0" xfId="166" applyFont="1" applyFill="1" applyAlignment="1">
      <alignment horizontal="center" vertical="center" wrapText="1"/>
    </xf>
    <xf numFmtId="0" fontId="114" fillId="6" borderId="0" xfId="166" applyFont="1" applyFill="1" applyBorder="1" applyAlignment="1">
      <alignment horizontal="center" vertical="center"/>
    </xf>
    <xf numFmtId="0" fontId="115" fillId="6" borderId="0" xfId="166" applyFont="1" applyFill="1" applyAlignment="1">
      <alignment horizontal="center" vertical="center"/>
    </xf>
    <xf numFmtId="49" fontId="115" fillId="6" borderId="0" xfId="166" applyNumberFormat="1" applyFont="1" applyFill="1" applyAlignment="1">
      <alignment horizontal="left" vertical="center"/>
    </xf>
    <xf numFmtId="0" fontId="115" fillId="6" borderId="0" xfId="166" applyFont="1" applyFill="1" applyAlignment="1">
      <alignment horizontal="center" vertical="center" wrapText="1"/>
    </xf>
    <xf numFmtId="0" fontId="115" fillId="6" borderId="0" xfId="166" applyFont="1" applyFill="1" applyBorder="1" applyAlignment="1">
      <alignment horizontal="center" vertical="center"/>
    </xf>
    <xf numFmtId="49" fontId="114" fillId="6" borderId="0" xfId="166" applyNumberFormat="1" applyFont="1" applyFill="1" applyAlignment="1">
      <alignment horizontal="left" vertical="center"/>
    </xf>
    <xf numFmtId="164" fontId="114" fillId="6" borderId="0" xfId="166" applyNumberFormat="1" applyFont="1" applyFill="1" applyBorder="1" applyAlignment="1">
      <alignment horizontal="center" vertical="center"/>
    </xf>
    <xf numFmtId="49" fontId="114" fillId="6" borderId="54" xfId="166" applyNumberFormat="1" applyFont="1" applyFill="1" applyBorder="1" applyAlignment="1">
      <alignment horizontal="center" vertical="center" wrapText="1"/>
    </xf>
    <xf numFmtId="0" fontId="114" fillId="6" borderId="54" xfId="166" applyFont="1" applyFill="1" applyBorder="1" applyAlignment="1">
      <alignment horizontal="center" vertical="center" wrapText="1"/>
    </xf>
    <xf numFmtId="164" fontId="115" fillId="6" borderId="0" xfId="166" applyNumberFormat="1" applyFont="1" applyFill="1" applyAlignment="1">
      <alignment horizontal="center" vertical="center"/>
    </xf>
    <xf numFmtId="49" fontId="115" fillId="6" borderId="0" xfId="0" applyNumberFormat="1" applyFont="1" applyFill="1" applyAlignment="1">
      <alignment horizontal="left" vertical="center" wrapText="1"/>
    </xf>
    <xf numFmtId="0" fontId="115" fillId="6" borderId="0" xfId="0" applyFont="1" applyFill="1" applyAlignment="1">
      <alignment horizontal="center" vertical="center" wrapText="1"/>
    </xf>
    <xf numFmtId="164" fontId="115" fillId="6" borderId="0" xfId="75" applyNumberFormat="1" applyFont="1" applyFill="1" applyBorder="1" applyAlignment="1">
      <alignment horizontal="left" vertical="center"/>
    </xf>
    <xf numFmtId="0" fontId="116" fillId="6" borderId="0" xfId="0" applyFont="1" applyFill="1" applyAlignment="1">
      <alignment horizontal="center" vertical="center"/>
    </xf>
    <xf numFmtId="164" fontId="116" fillId="6" borderId="0" xfId="75" applyNumberFormat="1" applyFont="1" applyFill="1" applyBorder="1" applyAlignment="1">
      <alignment horizontal="right" vertical="center"/>
    </xf>
    <xf numFmtId="164" fontId="116" fillId="6" borderId="0" xfId="75" applyNumberFormat="1" applyFont="1" applyFill="1" applyBorder="1" applyAlignment="1">
      <alignment horizontal="left" vertical="center"/>
    </xf>
    <xf numFmtId="0" fontId="116" fillId="6" borderId="0" xfId="0" applyFont="1" applyFill="1" applyBorder="1" applyAlignment="1">
      <alignment horizontal="center" vertical="center"/>
    </xf>
    <xf numFmtId="164" fontId="116" fillId="6" borderId="0" xfId="75" applyNumberFormat="1" applyFont="1" applyFill="1" applyBorder="1" applyAlignment="1">
      <alignment horizontal="center" vertical="center"/>
    </xf>
    <xf numFmtId="0" fontId="115" fillId="6" borderId="0" xfId="166" applyFont="1" applyFill="1" applyBorder="1" applyAlignment="1">
      <alignment horizontal="left" vertical="center"/>
    </xf>
    <xf numFmtId="49" fontId="114" fillId="6" borderId="54" xfId="166" applyNumberFormat="1" applyFont="1" applyFill="1" applyBorder="1" applyAlignment="1">
      <alignment horizontal="center" vertical="center"/>
    </xf>
    <xf numFmtId="164" fontId="117" fillId="6" borderId="0" xfId="75" applyNumberFormat="1" applyFont="1" applyFill="1" applyBorder="1" applyAlignment="1">
      <alignment horizontal="center" vertical="center"/>
    </xf>
    <xf numFmtId="0" fontId="117" fillId="6" borderId="0" xfId="0" applyFont="1" applyFill="1" applyBorder="1" applyAlignment="1">
      <alignment horizontal="center" vertical="center"/>
    </xf>
    <xf numFmtId="0" fontId="136" fillId="6" borderId="0" xfId="0" applyFont="1" applyFill="1" applyAlignment="1">
      <alignment horizontal="left" vertical="center"/>
    </xf>
    <xf numFmtId="0" fontId="117" fillId="6" borderId="0" xfId="0" applyFont="1" applyFill="1" applyAlignment="1">
      <alignment horizontal="center" vertical="center"/>
    </xf>
    <xf numFmtId="164" fontId="117" fillId="6" borderId="0" xfId="0" applyNumberFormat="1" applyFont="1" applyFill="1" applyBorder="1" applyAlignment="1">
      <alignment horizontal="center" vertical="center"/>
    </xf>
    <xf numFmtId="0" fontId="117" fillId="6" borderId="0" xfId="0" quotePrefix="1" applyFont="1" applyFill="1" applyAlignment="1">
      <alignment horizontal="center" vertical="center"/>
    </xf>
    <xf numFmtId="164" fontId="114" fillId="6" borderId="0" xfId="75" applyNumberFormat="1" applyFont="1" applyFill="1" applyBorder="1" applyAlignment="1">
      <alignment horizontal="left" vertical="center"/>
    </xf>
    <xf numFmtId="164" fontId="114" fillId="6" borderId="0" xfId="75" applyNumberFormat="1" applyFont="1" applyFill="1" applyBorder="1" applyAlignment="1">
      <alignment horizontal="center" vertical="center" wrapText="1"/>
    </xf>
    <xf numFmtId="0" fontId="114" fillId="6" borderId="0" xfId="0" applyFont="1" applyFill="1" applyBorder="1" applyAlignment="1">
      <alignment horizontal="center" vertical="center" wrapText="1"/>
    </xf>
    <xf numFmtId="41" fontId="115" fillId="6" borderId="0" xfId="166" applyNumberFormat="1" applyFont="1" applyFill="1" applyBorder="1" applyAlignment="1">
      <alignment horizontal="center" vertical="center"/>
    </xf>
    <xf numFmtId="41" fontId="114" fillId="6" borderId="0" xfId="0" applyNumberFormat="1" applyFont="1" applyFill="1" applyBorder="1" applyAlignment="1">
      <alignment horizontal="center" vertical="center" wrapText="1"/>
    </xf>
    <xf numFmtId="164" fontId="114" fillId="6" borderId="0" xfId="0" applyNumberFormat="1" applyFont="1" applyFill="1" applyBorder="1" applyAlignment="1">
      <alignment horizontal="center" vertical="center"/>
    </xf>
    <xf numFmtId="164" fontId="114" fillId="6" borderId="0" xfId="75" applyNumberFormat="1" applyFont="1" applyFill="1" applyAlignment="1">
      <alignment horizontal="center" vertical="center"/>
    </xf>
    <xf numFmtId="49" fontId="115" fillId="6" borderId="0" xfId="0" applyNumberFormat="1" applyFont="1" applyFill="1" applyBorder="1" applyAlignment="1">
      <alignment horizontal="left" vertical="center"/>
    </xf>
    <xf numFmtId="164" fontId="115" fillId="6" borderId="0" xfId="75" applyNumberFormat="1" applyFont="1" applyFill="1" applyBorder="1" applyAlignment="1">
      <alignment horizontal="center" vertical="center" wrapText="1"/>
    </xf>
    <xf numFmtId="0" fontId="115" fillId="6" borderId="0" xfId="0" applyFont="1" applyFill="1" applyBorder="1" applyAlignment="1">
      <alignment horizontal="center" vertical="center" wrapText="1"/>
    </xf>
    <xf numFmtId="164" fontId="115" fillId="6" borderId="0" xfId="166" applyNumberFormat="1" applyFont="1" applyFill="1" applyBorder="1" applyAlignment="1">
      <alignment horizontal="center" vertical="center"/>
    </xf>
    <xf numFmtId="0" fontId="115" fillId="6" borderId="0" xfId="0" applyFont="1" applyFill="1" applyBorder="1" applyAlignment="1">
      <alignment horizontal="left" vertical="center"/>
    </xf>
    <xf numFmtId="0" fontId="116" fillId="6" borderId="0" xfId="0" applyFont="1" applyFill="1" applyBorder="1" applyAlignment="1">
      <alignment horizontal="left" vertical="center"/>
    </xf>
    <xf numFmtId="164" fontId="117" fillId="6" borderId="0" xfId="75" applyNumberFormat="1" applyFont="1" applyFill="1" applyBorder="1" applyAlignment="1">
      <alignment horizontal="left" vertical="center"/>
    </xf>
    <xf numFmtId="164" fontId="117" fillId="18" borderId="0" xfId="75" applyNumberFormat="1" applyFont="1" applyFill="1" applyBorder="1" applyAlignment="1">
      <alignment horizontal="left" vertical="center"/>
    </xf>
    <xf numFmtId="164" fontId="115" fillId="6" borderId="0" xfId="0" applyNumberFormat="1" applyFont="1" applyFill="1" applyBorder="1" applyAlignment="1">
      <alignment horizontal="center" vertical="center"/>
    </xf>
    <xf numFmtId="43" fontId="115" fillId="6" borderId="0" xfId="75" applyFont="1" applyFill="1" applyBorder="1" applyAlignment="1">
      <alignment horizontal="center" vertical="center"/>
    </xf>
    <xf numFmtId="43" fontId="115" fillId="6" borderId="0" xfId="0" applyNumberFormat="1" applyFont="1" applyFill="1" applyBorder="1" applyAlignment="1">
      <alignment horizontal="center" vertical="center"/>
    </xf>
    <xf numFmtId="164" fontId="115" fillId="6" borderId="0" xfId="0" applyNumberFormat="1" applyFont="1" applyFill="1" applyBorder="1" applyAlignment="1">
      <alignment horizontal="left" vertical="center"/>
    </xf>
    <xf numFmtId="41" fontId="114" fillId="6" borderId="0" xfId="0" applyNumberFormat="1" applyFont="1" applyFill="1" applyBorder="1" applyAlignment="1">
      <alignment horizontal="center" vertical="center"/>
    </xf>
    <xf numFmtId="0" fontId="136" fillId="6" borderId="0" xfId="0" applyFont="1" applyFill="1" applyBorder="1" applyAlignment="1">
      <alignment horizontal="left" vertical="top"/>
    </xf>
    <xf numFmtId="0" fontId="136" fillId="6" borderId="0" xfId="0" applyFont="1" applyFill="1" applyBorder="1" applyAlignment="1">
      <alignment vertical="top"/>
    </xf>
    <xf numFmtId="41" fontId="114" fillId="6" borderId="0" xfId="0" applyNumberFormat="1" applyFont="1" applyFill="1" applyBorder="1" applyAlignment="1">
      <alignment vertical="center"/>
    </xf>
    <xf numFmtId="164" fontId="114" fillId="6" borderId="0" xfId="75" applyNumberFormat="1" applyFont="1" applyFill="1" applyBorder="1" applyAlignment="1">
      <alignment vertical="center"/>
    </xf>
    <xf numFmtId="49" fontId="114" fillId="6" borderId="0" xfId="0" applyNumberFormat="1" applyFont="1" applyFill="1" applyBorder="1" applyAlignment="1">
      <alignment vertical="center"/>
    </xf>
    <xf numFmtId="43" fontId="114" fillId="6" borderId="0" xfId="75" applyFont="1" applyFill="1" applyBorder="1" applyAlignment="1">
      <alignment horizontal="center" vertical="center" wrapText="1"/>
    </xf>
    <xf numFmtId="1" fontId="115" fillId="6" borderId="0" xfId="75" applyNumberFormat="1" applyFont="1" applyFill="1" applyBorder="1" applyAlignment="1">
      <alignment horizontal="justify" vertical="top"/>
    </xf>
    <xf numFmtId="164" fontId="29" fillId="6" borderId="0" xfId="0" applyNumberFormat="1" applyFont="1" applyFill="1" applyBorder="1"/>
    <xf numFmtId="2" fontId="115" fillId="6" borderId="0" xfId="75" applyNumberFormat="1" applyFont="1" applyFill="1" applyBorder="1" applyAlignment="1">
      <alignment horizontal="justify" vertical="center"/>
    </xf>
    <xf numFmtId="41" fontId="141" fillId="6" borderId="0" xfId="0" applyNumberFormat="1" applyFont="1" applyFill="1" applyBorder="1" applyAlignment="1"/>
    <xf numFmtId="0" fontId="30" fillId="6" borderId="0" xfId="0" applyFont="1" applyFill="1" applyAlignment="1">
      <alignment vertical="top"/>
    </xf>
    <xf numFmtId="0" fontId="28" fillId="6" borderId="0" xfId="0" applyFont="1" applyFill="1" applyAlignment="1">
      <alignment vertical="top"/>
    </xf>
    <xf numFmtId="164" fontId="114" fillId="6" borderId="3" xfId="75" applyNumberFormat="1" applyFont="1" applyFill="1" applyBorder="1" applyAlignment="1">
      <alignment horizontal="right" vertical="center" wrapText="1"/>
    </xf>
    <xf numFmtId="164" fontId="114" fillId="6" borderId="0" xfId="75" applyNumberFormat="1" applyFont="1" applyFill="1" applyAlignment="1">
      <alignment horizontal="right" vertical="center" wrapText="1"/>
    </xf>
    <xf numFmtId="164" fontId="115" fillId="6" borderId="0" xfId="75" applyNumberFormat="1" applyFont="1" applyFill="1" applyAlignment="1">
      <alignment horizontal="right" vertical="center" wrapText="1"/>
    </xf>
    <xf numFmtId="164" fontId="114" fillId="6" borderId="54" xfId="75" applyNumberFormat="1" applyFont="1" applyFill="1" applyBorder="1" applyAlignment="1">
      <alignment horizontal="right" vertical="center"/>
    </xf>
    <xf numFmtId="43" fontId="114" fillId="6" borderId="0" xfId="75" applyFont="1" applyFill="1" applyBorder="1" applyAlignment="1">
      <alignment horizontal="right" vertical="center" wrapText="1"/>
    </xf>
    <xf numFmtId="43" fontId="115" fillId="6" borderId="0" xfId="75" applyFont="1" applyFill="1" applyBorder="1" applyAlignment="1">
      <alignment horizontal="right" vertical="center"/>
    </xf>
    <xf numFmtId="43" fontId="28" fillId="6" borderId="0" xfId="75" applyFont="1" applyFill="1"/>
    <xf numFmtId="43" fontId="28" fillId="14" borderId="2" xfId="75" applyFont="1" applyFill="1" applyBorder="1" applyAlignment="1">
      <alignment horizontal="center" vertical="center"/>
    </xf>
    <xf numFmtId="164" fontId="28" fillId="14" borderId="2" xfId="75" applyNumberFormat="1" applyFont="1" applyFill="1" applyBorder="1" applyAlignment="1">
      <alignment horizontal="center" vertical="center" wrapText="1"/>
    </xf>
    <xf numFmtId="43" fontId="28" fillId="14" borderId="55" xfId="75" applyFont="1" applyFill="1" applyBorder="1" applyAlignment="1"/>
    <xf numFmtId="43" fontId="28" fillId="14" borderId="23" xfId="75" applyFont="1" applyFill="1" applyBorder="1" applyAlignment="1"/>
    <xf numFmtId="43" fontId="28" fillId="14" borderId="24" xfId="75" applyFont="1" applyFill="1" applyBorder="1" applyAlignment="1"/>
    <xf numFmtId="43" fontId="28" fillId="6" borderId="18" xfId="75" applyFont="1" applyFill="1" applyBorder="1"/>
    <xf numFmtId="43" fontId="30" fillId="6" borderId="18" xfId="75" applyFont="1" applyFill="1" applyBorder="1"/>
    <xf numFmtId="43" fontId="28" fillId="14" borderId="56" xfId="75" applyFont="1" applyFill="1" applyBorder="1" applyAlignment="1"/>
    <xf numFmtId="43" fontId="28" fillId="14" borderId="22" xfId="75" applyFont="1" applyFill="1" applyBorder="1" applyAlignment="1"/>
    <xf numFmtId="43" fontId="28" fillId="14" borderId="25" xfId="75" applyFont="1" applyFill="1" applyBorder="1" applyAlignment="1"/>
    <xf numFmtId="43" fontId="30" fillId="6" borderId="21" xfId="75" applyFont="1" applyFill="1" applyBorder="1"/>
    <xf numFmtId="49" fontId="114" fillId="6" borderId="10" xfId="0" applyNumberFormat="1" applyFont="1" applyFill="1" applyBorder="1" applyAlignment="1">
      <alignment horizontal="center" vertical="center"/>
    </xf>
    <xf numFmtId="0" fontId="114" fillId="6" borderId="7" xfId="0" applyFont="1" applyFill="1" applyBorder="1" applyAlignment="1">
      <alignment horizontal="center" vertical="center"/>
    </xf>
    <xf numFmtId="0" fontId="114" fillId="6" borderId="7" xfId="0" applyFont="1" applyFill="1" applyBorder="1" applyAlignment="1">
      <alignment horizontal="center" vertical="center" wrapText="1"/>
    </xf>
    <xf numFmtId="0" fontId="114" fillId="6" borderId="46" xfId="0" applyFont="1" applyFill="1" applyBorder="1" applyAlignment="1">
      <alignment horizontal="center" vertical="center" wrapText="1"/>
    </xf>
    <xf numFmtId="164" fontId="114" fillId="6" borderId="10" xfId="75" applyNumberFormat="1" applyFont="1" applyFill="1" applyBorder="1" applyAlignment="1">
      <alignment horizontal="center" vertical="center" wrapText="1"/>
    </xf>
    <xf numFmtId="164" fontId="114" fillId="6" borderId="46" xfId="75" applyNumberFormat="1" applyFont="1" applyFill="1" applyBorder="1" applyAlignment="1">
      <alignment horizontal="center" vertical="center"/>
    </xf>
    <xf numFmtId="164" fontId="114" fillId="6" borderId="2" xfId="75" applyNumberFormat="1" applyFont="1" applyFill="1" applyBorder="1" applyAlignment="1">
      <alignment horizontal="center" vertical="center"/>
    </xf>
    <xf numFmtId="43" fontId="114" fillId="14" borderId="34" xfId="75" applyFont="1" applyFill="1" applyBorder="1" applyAlignment="1">
      <alignment horizontal="left" vertical="center"/>
    </xf>
    <xf numFmtId="0" fontId="114" fillId="14" borderId="53" xfId="0" applyFont="1" applyFill="1" applyBorder="1" applyAlignment="1">
      <alignment horizontal="center" vertical="center"/>
    </xf>
    <xf numFmtId="184" fontId="114" fillId="14" borderId="53" xfId="75" applyNumberFormat="1" applyFont="1" applyFill="1" applyBorder="1" applyAlignment="1">
      <alignment horizontal="center" vertical="center"/>
    </xf>
    <xf numFmtId="184" fontId="114" fillId="14" borderId="57" xfId="75" applyNumberFormat="1" applyFont="1" applyFill="1" applyBorder="1" applyAlignment="1">
      <alignment horizontal="center" vertical="center"/>
    </xf>
    <xf numFmtId="184" fontId="114" fillId="6" borderId="34" xfId="75" applyNumberFormat="1" applyFont="1" applyFill="1" applyBorder="1" applyAlignment="1">
      <alignment horizontal="right" vertical="center"/>
    </xf>
    <xf numFmtId="184" fontId="114" fillId="6" borderId="57" xfId="75" applyNumberFormat="1" applyFont="1" applyFill="1" applyBorder="1" applyAlignment="1">
      <alignment horizontal="right" vertical="center"/>
    </xf>
    <xf numFmtId="184" fontId="114" fillId="6" borderId="12" xfId="75" applyNumberFormat="1" applyFont="1" applyFill="1" applyBorder="1" applyAlignment="1">
      <alignment horizontal="right" vertical="center"/>
    </xf>
    <xf numFmtId="49" fontId="117" fillId="6" borderId="56" xfId="0" applyNumberFormat="1" applyFont="1" applyFill="1" applyBorder="1" applyAlignment="1">
      <alignment horizontal="left" vertical="center"/>
    </xf>
    <xf numFmtId="0" fontId="117" fillId="6" borderId="22" xfId="0" applyFont="1" applyFill="1" applyBorder="1" applyAlignment="1">
      <alignment horizontal="center" vertical="center"/>
    </xf>
    <xf numFmtId="184" fontId="117" fillId="6" borderId="22" xfId="75" applyNumberFormat="1" applyFont="1" applyFill="1" applyBorder="1" applyAlignment="1">
      <alignment horizontal="center" vertical="center"/>
    </xf>
    <xf numFmtId="164" fontId="117" fillId="6" borderId="22" xfId="75" applyNumberFormat="1" applyFont="1" applyFill="1" applyBorder="1" applyAlignment="1">
      <alignment horizontal="center" vertical="center"/>
    </xf>
    <xf numFmtId="164" fontId="117" fillId="6" borderId="25" xfId="75" applyNumberFormat="1" applyFont="1" applyFill="1" applyBorder="1" applyAlignment="1">
      <alignment horizontal="center" vertical="center"/>
    </xf>
    <xf numFmtId="164" fontId="117" fillId="6" borderId="25" xfId="75" applyNumberFormat="1" applyFont="1" applyFill="1" applyBorder="1" applyAlignment="1">
      <alignment horizontal="right" vertical="center"/>
    </xf>
    <xf numFmtId="49" fontId="115" fillId="6" borderId="56" xfId="0" applyNumberFormat="1" applyFont="1" applyFill="1" applyBorder="1" applyAlignment="1">
      <alignment horizontal="left" vertical="center"/>
    </xf>
    <xf numFmtId="0" fontId="115" fillId="6" borderId="22" xfId="0" applyFont="1" applyFill="1" applyBorder="1" applyAlignment="1">
      <alignment horizontal="center" vertical="center"/>
    </xf>
    <xf numFmtId="184" fontId="115" fillId="6" borderId="22" xfId="75" applyNumberFormat="1" applyFont="1" applyFill="1" applyBorder="1" applyAlignment="1">
      <alignment horizontal="center" vertical="center"/>
    </xf>
    <xf numFmtId="164" fontId="115" fillId="6" borderId="22" xfId="75" applyNumberFormat="1" applyFont="1" applyFill="1" applyBorder="1" applyAlignment="1">
      <alignment horizontal="center" vertical="center"/>
    </xf>
    <xf numFmtId="164" fontId="115" fillId="6" borderId="25" xfId="75" applyNumberFormat="1" applyFont="1" applyFill="1" applyBorder="1" applyAlignment="1">
      <alignment horizontal="center" vertical="center"/>
    </xf>
    <xf numFmtId="164" fontId="115" fillId="6" borderId="25" xfId="75" applyNumberFormat="1" applyFont="1" applyFill="1" applyBorder="1" applyAlignment="1">
      <alignment horizontal="right" vertical="center"/>
    </xf>
    <xf numFmtId="43" fontId="114" fillId="14" borderId="56" xfId="75" applyFont="1" applyFill="1" applyBorder="1" applyAlignment="1">
      <alignment horizontal="left" vertical="center"/>
    </xf>
    <xf numFmtId="0" fontId="114" fillId="14" borderId="22" xfId="0" applyFont="1" applyFill="1" applyBorder="1" applyAlignment="1">
      <alignment horizontal="center" vertical="center"/>
    </xf>
    <xf numFmtId="184" fontId="114" fillId="14" borderId="22" xfId="75" applyNumberFormat="1" applyFont="1" applyFill="1" applyBorder="1" applyAlignment="1">
      <alignment horizontal="center" vertical="center"/>
    </xf>
    <xf numFmtId="164" fontId="114" fillId="14" borderId="22" xfId="75" applyNumberFormat="1" applyFont="1" applyFill="1" applyBorder="1" applyAlignment="1">
      <alignment horizontal="center" vertical="center"/>
    </xf>
    <xf numFmtId="164" fontId="114" fillId="14" borderId="25" xfId="75" applyNumberFormat="1" applyFont="1" applyFill="1" applyBorder="1" applyAlignment="1">
      <alignment horizontal="center" vertical="center"/>
    </xf>
    <xf numFmtId="164" fontId="114" fillId="6" borderId="25" xfId="75" applyNumberFormat="1" applyFont="1" applyFill="1" applyBorder="1" applyAlignment="1">
      <alignment horizontal="right" vertical="center"/>
    </xf>
    <xf numFmtId="49" fontId="117" fillId="6" borderId="58" xfId="0" applyNumberFormat="1" applyFont="1" applyFill="1" applyBorder="1" applyAlignment="1">
      <alignment horizontal="left" vertical="center"/>
    </xf>
    <xf numFmtId="0" fontId="117" fillId="6" borderId="26" xfId="0" applyFont="1" applyFill="1" applyBorder="1" applyAlignment="1">
      <alignment horizontal="center" vertical="center"/>
    </xf>
    <xf numFmtId="184" fontId="117" fillId="6" borderId="26" xfId="75" applyNumberFormat="1" applyFont="1" applyFill="1" applyBorder="1" applyAlignment="1">
      <alignment horizontal="center" vertical="center"/>
    </xf>
    <xf numFmtId="164" fontId="117" fillId="6" borderId="26" xfId="75" applyNumberFormat="1" applyFont="1" applyFill="1" applyBorder="1" applyAlignment="1">
      <alignment horizontal="right" vertical="center"/>
    </xf>
    <xf numFmtId="164" fontId="117" fillId="6" borderId="27" xfId="75" applyNumberFormat="1" applyFont="1" applyFill="1" applyBorder="1" applyAlignment="1">
      <alignment horizontal="center" vertical="center"/>
    </xf>
    <xf numFmtId="49" fontId="117" fillId="6" borderId="0" xfId="0" applyNumberFormat="1" applyFont="1" applyFill="1" applyBorder="1" applyAlignment="1">
      <alignment horizontal="left" vertical="center"/>
    </xf>
    <xf numFmtId="184" fontId="117" fillId="6" borderId="0" xfId="75" applyNumberFormat="1" applyFont="1" applyFill="1" applyBorder="1" applyAlignment="1">
      <alignment horizontal="center" vertical="center"/>
    </xf>
    <xf numFmtId="164" fontId="117" fillId="6" borderId="0" xfId="75" applyNumberFormat="1" applyFont="1" applyFill="1" applyBorder="1" applyAlignment="1">
      <alignment horizontal="right" vertical="center"/>
    </xf>
    <xf numFmtId="164" fontId="117" fillId="6" borderId="3" xfId="75" applyNumberFormat="1" applyFont="1" applyFill="1" applyBorder="1" applyAlignment="1">
      <alignment horizontal="right" vertical="center"/>
    </xf>
    <xf numFmtId="0" fontId="117" fillId="6" borderId="0" xfId="166" applyFont="1" applyFill="1" applyAlignment="1">
      <alignment horizontal="center" vertical="center"/>
    </xf>
    <xf numFmtId="0" fontId="116" fillId="6" borderId="0" xfId="166" applyFont="1" applyFill="1" applyAlignment="1">
      <alignment horizontal="center" vertical="center"/>
    </xf>
    <xf numFmtId="0" fontId="114" fillId="6" borderId="54" xfId="0" applyFont="1" applyFill="1" applyBorder="1" applyAlignment="1">
      <alignment horizontal="center" vertical="center"/>
    </xf>
    <xf numFmtId="49" fontId="114" fillId="14" borderId="9" xfId="0" applyNumberFormat="1" applyFont="1" applyFill="1" applyBorder="1" applyAlignment="1">
      <alignment horizontal="left" vertical="center"/>
    </xf>
    <xf numFmtId="49" fontId="114" fillId="14" borderId="18" xfId="0" applyNumberFormat="1" applyFont="1" applyFill="1" applyBorder="1" applyAlignment="1">
      <alignment horizontal="left" vertical="center" wrapText="1"/>
    </xf>
    <xf numFmtId="164" fontId="114" fillId="14" borderId="56" xfId="75" applyNumberFormat="1" applyFont="1" applyFill="1" applyBorder="1" applyAlignment="1">
      <alignment vertical="center"/>
    </xf>
    <xf numFmtId="164" fontId="114" fillId="14" borderId="22" xfId="75" applyNumberFormat="1" applyFont="1" applyFill="1" applyBorder="1" applyAlignment="1">
      <alignment vertical="center"/>
    </xf>
    <xf numFmtId="164" fontId="114" fillId="14" borderId="25" xfId="75" applyNumberFormat="1" applyFont="1" applyFill="1" applyBorder="1" applyAlignment="1">
      <alignment vertical="center"/>
    </xf>
    <xf numFmtId="164" fontId="114" fillId="6" borderId="22" xfId="75" applyNumberFormat="1" applyFont="1" applyFill="1" applyBorder="1" applyAlignment="1">
      <alignment vertical="center"/>
    </xf>
    <xf numFmtId="164" fontId="114" fillId="6" borderId="25" xfId="75" applyNumberFormat="1" applyFont="1" applyFill="1" applyBorder="1" applyAlignment="1">
      <alignment vertical="center"/>
    </xf>
    <xf numFmtId="49" fontId="115" fillId="6" borderId="18" xfId="0" applyNumberFormat="1" applyFont="1" applyFill="1" applyBorder="1" applyAlignment="1">
      <alignment horizontal="left" vertical="center" wrapText="1"/>
    </xf>
    <xf numFmtId="164" fontId="115" fillId="6" borderId="56" xfId="75" applyNumberFormat="1" applyFont="1" applyFill="1" applyBorder="1" applyAlignment="1">
      <alignment vertical="center"/>
    </xf>
    <xf numFmtId="164" fontId="115" fillId="6" borderId="22" xfId="75" applyNumberFormat="1" applyFont="1" applyFill="1" applyBorder="1" applyAlignment="1">
      <alignment vertical="center"/>
    </xf>
    <xf numFmtId="164" fontId="115" fillId="6" borderId="25" xfId="75" applyNumberFormat="1" applyFont="1" applyFill="1" applyBorder="1" applyAlignment="1">
      <alignment vertical="center"/>
    </xf>
    <xf numFmtId="49" fontId="115" fillId="6" borderId="21" xfId="0" applyNumberFormat="1" applyFont="1" applyFill="1" applyBorder="1" applyAlignment="1">
      <alignment horizontal="left" vertical="center" wrapText="1"/>
    </xf>
    <xf numFmtId="164" fontId="115" fillId="6" borderId="58" xfId="75" applyNumberFormat="1" applyFont="1" applyFill="1" applyBorder="1" applyAlignment="1">
      <alignment vertical="center"/>
    </xf>
    <xf numFmtId="164" fontId="115" fillId="6" borderId="26" xfId="75" applyNumberFormat="1" applyFont="1" applyFill="1" applyBorder="1" applyAlignment="1">
      <alignment vertical="center"/>
    </xf>
    <xf numFmtId="164" fontId="115" fillId="6" borderId="27" xfId="75" applyNumberFormat="1" applyFont="1" applyFill="1" applyBorder="1" applyAlignment="1">
      <alignment vertical="center"/>
    </xf>
    <xf numFmtId="49" fontId="114" fillId="14" borderId="12" xfId="0" applyNumberFormat="1" applyFont="1" applyFill="1" applyBorder="1" applyAlignment="1">
      <alignment horizontal="left" vertical="center" wrapText="1"/>
    </xf>
    <xf numFmtId="164" fontId="114" fillId="14" borderId="34" xfId="75" applyNumberFormat="1" applyFont="1" applyFill="1" applyBorder="1" applyAlignment="1">
      <alignment vertical="center"/>
    </xf>
    <xf numFmtId="164" fontId="114" fillId="14" borderId="53" xfId="75" applyNumberFormat="1" applyFont="1" applyFill="1" applyBorder="1" applyAlignment="1">
      <alignment vertical="center"/>
    </xf>
    <xf numFmtId="164" fontId="114" fillId="14" borderId="57" xfId="75" applyNumberFormat="1" applyFont="1" applyFill="1" applyBorder="1" applyAlignment="1">
      <alignment vertical="center"/>
    </xf>
    <xf numFmtId="164" fontId="114" fillId="6" borderId="53" xfId="75" applyNumberFormat="1" applyFont="1" applyFill="1" applyBorder="1" applyAlignment="1">
      <alignment vertical="center"/>
    </xf>
    <xf numFmtId="164" fontId="114" fillId="6" borderId="57" xfId="75" applyNumberFormat="1" applyFont="1" applyFill="1" applyBorder="1" applyAlignment="1">
      <alignment vertical="center"/>
    </xf>
    <xf numFmtId="0" fontId="6" fillId="0" borderId="0" xfId="167" applyFont="1" applyFill="1"/>
    <xf numFmtId="164" fontId="117" fillId="6" borderId="0" xfId="75" applyNumberFormat="1" applyFont="1" applyFill="1" applyAlignment="1">
      <alignment horizontal="right" vertical="center"/>
    </xf>
    <xf numFmtId="49" fontId="117" fillId="6" borderId="0" xfId="0" applyNumberFormat="1" applyFont="1" applyFill="1" applyAlignment="1">
      <alignment horizontal="left" vertical="center"/>
    </xf>
    <xf numFmtId="49" fontId="114" fillId="6" borderId="0" xfId="166" applyNumberFormat="1" applyFont="1" applyFill="1" applyBorder="1" applyAlignment="1">
      <alignment horizontal="center" vertical="center"/>
    </xf>
    <xf numFmtId="0" fontId="3" fillId="0" borderId="0" xfId="167" applyFont="1" applyFill="1" applyAlignment="1">
      <alignment vertical="top"/>
    </xf>
    <xf numFmtId="49" fontId="114" fillId="6" borderId="54" xfId="75" applyNumberFormat="1" applyFont="1" applyFill="1" applyBorder="1" applyAlignment="1">
      <alignment horizontal="center" vertical="center"/>
    </xf>
    <xf numFmtId="0" fontId="114" fillId="6" borderId="54" xfId="166" applyFont="1" applyFill="1" applyBorder="1" applyAlignment="1">
      <alignment horizontal="center" vertical="center"/>
    </xf>
    <xf numFmtId="49" fontId="115" fillId="6" borderId="0" xfId="0" quotePrefix="1" applyNumberFormat="1" applyFont="1" applyFill="1" applyAlignment="1">
      <alignment horizontal="left" vertical="center"/>
    </xf>
    <xf numFmtId="164" fontId="115" fillId="6" borderId="0" xfId="75" applyNumberFormat="1" applyFont="1" applyFill="1" applyBorder="1" applyAlignment="1">
      <alignment horizontal="right" vertical="center" wrapText="1"/>
    </xf>
    <xf numFmtId="0" fontId="114" fillId="6" borderId="0" xfId="166" applyFont="1" applyFill="1" applyBorder="1" applyAlignment="1">
      <alignment horizontal="right" vertical="center"/>
    </xf>
    <xf numFmtId="49" fontId="114" fillId="6" borderId="0" xfId="0" applyNumberFormat="1" applyFont="1" applyFill="1" applyBorder="1" applyAlignment="1">
      <alignment horizontal="left" vertical="center"/>
    </xf>
    <xf numFmtId="49" fontId="114" fillId="6" borderId="0" xfId="75" applyNumberFormat="1" applyFont="1" applyFill="1" applyBorder="1" applyAlignment="1">
      <alignment horizontal="left" vertical="center"/>
    </xf>
    <xf numFmtId="0" fontId="115" fillId="6" borderId="0" xfId="0" applyFont="1" applyFill="1" applyAlignment="1">
      <alignment horizontal="center" wrapText="1"/>
    </xf>
    <xf numFmtId="41" fontId="114" fillId="6" borderId="18" xfId="89" applyNumberFormat="1" applyFont="1" applyFill="1" applyBorder="1" applyAlignment="1">
      <alignment horizontal="center"/>
    </xf>
    <xf numFmtId="41" fontId="114" fillId="6" borderId="56" xfId="75" applyNumberFormat="1" applyFont="1" applyFill="1" applyBorder="1" applyAlignment="1">
      <alignment horizontal="center"/>
    </xf>
    <xf numFmtId="41" fontId="114" fillId="6" borderId="59" xfId="75" applyNumberFormat="1" applyFont="1" applyFill="1" applyBorder="1" applyAlignment="1">
      <alignment vertical="top"/>
    </xf>
    <xf numFmtId="164" fontId="115" fillId="6" borderId="18" xfId="75" applyNumberFormat="1" applyFont="1" applyFill="1" applyBorder="1" applyAlignment="1">
      <alignment horizontal="center"/>
    </xf>
    <xf numFmtId="164" fontId="115" fillId="6" borderId="56" xfId="75" applyNumberFormat="1" applyFont="1" applyFill="1" applyBorder="1" applyAlignment="1">
      <alignment horizontal="center"/>
    </xf>
    <xf numFmtId="41" fontId="115" fillId="6" borderId="18" xfId="75" applyNumberFormat="1" applyFont="1" applyFill="1" applyBorder="1" applyAlignment="1">
      <alignment horizontal="center"/>
    </xf>
    <xf numFmtId="41" fontId="115" fillId="6" borderId="18" xfId="89" applyNumberFormat="1" applyFont="1" applyFill="1" applyBorder="1" applyAlignment="1">
      <alignment horizontal="center"/>
    </xf>
    <xf numFmtId="41" fontId="115" fillId="6" borderId="56" xfId="75" applyNumberFormat="1" applyFont="1" applyFill="1" applyBorder="1" applyAlignment="1">
      <alignment horizontal="center"/>
    </xf>
    <xf numFmtId="164" fontId="114" fillId="6" borderId="18" xfId="75" applyNumberFormat="1" applyFont="1" applyFill="1" applyBorder="1" applyAlignment="1">
      <alignment vertical="top"/>
    </xf>
    <xf numFmtId="164" fontId="115" fillId="6" borderId="18" xfId="75" applyNumberFormat="1" applyFont="1" applyFill="1" applyBorder="1" applyAlignment="1">
      <alignment vertical="top"/>
    </xf>
    <xf numFmtId="41" fontId="115" fillId="6" borderId="18" xfId="75" applyNumberFormat="1" applyFont="1" applyFill="1" applyBorder="1" applyAlignment="1">
      <alignment vertical="top"/>
    </xf>
    <xf numFmtId="164" fontId="115" fillId="6" borderId="56" xfId="75" applyNumberFormat="1" applyFont="1" applyFill="1" applyBorder="1" applyAlignment="1">
      <alignment vertical="top"/>
    </xf>
    <xf numFmtId="164" fontId="114" fillId="6" borderId="60" xfId="75" applyNumberFormat="1" applyFont="1" applyFill="1" applyBorder="1" applyAlignment="1">
      <alignment vertical="top"/>
    </xf>
    <xf numFmtId="49" fontId="114" fillId="6" borderId="3" xfId="75" applyNumberFormat="1" applyFont="1" applyFill="1" applyBorder="1" applyAlignment="1">
      <alignment horizontal="left" vertical="center"/>
    </xf>
    <xf numFmtId="164" fontId="114" fillId="6" borderId="3" xfId="75" applyNumberFormat="1" applyFont="1" applyFill="1" applyBorder="1" applyAlignment="1">
      <alignment horizontal="right" wrapText="1"/>
    </xf>
    <xf numFmtId="164" fontId="115" fillId="6" borderId="0" xfId="75" applyNumberFormat="1" applyFont="1" applyFill="1" applyBorder="1" applyAlignment="1">
      <alignment horizontal="center" wrapText="1"/>
    </xf>
    <xf numFmtId="0" fontId="115" fillId="6" borderId="0" xfId="0" quotePrefix="1" applyFont="1" applyFill="1" applyBorder="1" applyAlignment="1">
      <alignment horizontal="center" vertical="center"/>
    </xf>
    <xf numFmtId="49" fontId="115" fillId="6" borderId="0" xfId="75" applyNumberFormat="1" applyFont="1" applyFill="1" applyBorder="1" applyAlignment="1">
      <alignment horizontal="left" vertical="center"/>
    </xf>
    <xf numFmtId="41" fontId="3" fillId="0" borderId="0" xfId="167" applyNumberFormat="1" applyFont="1" applyFill="1" applyAlignment="1">
      <alignment horizontal="right" vertical="top"/>
    </xf>
    <xf numFmtId="49" fontId="114" fillId="6" borderId="54" xfId="75" applyNumberFormat="1" applyFont="1" applyFill="1" applyBorder="1" applyAlignment="1">
      <alignment horizontal="center" vertical="center" wrapText="1"/>
    </xf>
    <xf numFmtId="164" fontId="114" fillId="0" borderId="0" xfId="75" applyNumberFormat="1" applyFont="1" applyFill="1" applyBorder="1" applyAlignment="1">
      <alignment horizontal="right" vertical="center"/>
    </xf>
    <xf numFmtId="49" fontId="116" fillId="6" borderId="0" xfId="0" applyNumberFormat="1" applyFont="1" applyFill="1" applyBorder="1" applyAlignment="1">
      <alignment horizontal="left" vertical="center"/>
    </xf>
    <xf numFmtId="0" fontId="114" fillId="6" borderId="0" xfId="0" applyFont="1" applyFill="1" applyBorder="1" applyAlignment="1">
      <alignment horizontal="right" vertical="center" wrapText="1"/>
    </xf>
    <xf numFmtId="49" fontId="115" fillId="6" borderId="0" xfId="75" applyNumberFormat="1" applyFont="1" applyFill="1" applyBorder="1" applyAlignment="1">
      <alignment horizontal="left" vertical="center" wrapText="1"/>
    </xf>
    <xf numFmtId="49" fontId="114" fillId="6" borderId="0" xfId="0" applyNumberFormat="1" applyFont="1" applyFill="1" applyBorder="1" applyAlignment="1">
      <alignment horizontal="left" vertical="center" wrapText="1"/>
    </xf>
    <xf numFmtId="0" fontId="114" fillId="6" borderId="0" xfId="0" applyFont="1" applyFill="1" applyBorder="1" applyAlignment="1">
      <alignment horizontal="left" vertical="center"/>
    </xf>
    <xf numFmtId="0" fontId="114" fillId="6" borderId="0" xfId="0" quotePrefix="1" applyFont="1" applyFill="1" applyBorder="1" applyAlignment="1">
      <alignment horizontal="left" vertical="center"/>
    </xf>
    <xf numFmtId="0" fontId="114" fillId="6" borderId="0" xfId="0" applyFont="1" applyFill="1" applyBorder="1" applyAlignment="1">
      <alignment horizontal="right" vertical="center"/>
    </xf>
    <xf numFmtId="49" fontId="115" fillId="6" borderId="0" xfId="166" applyNumberFormat="1" applyFont="1" applyFill="1" applyBorder="1" applyAlignment="1">
      <alignment horizontal="left" vertical="center"/>
    </xf>
    <xf numFmtId="164" fontId="114" fillId="6" borderId="61" xfId="75" applyNumberFormat="1" applyFont="1" applyFill="1" applyBorder="1" applyAlignment="1">
      <alignment horizontal="right" vertical="center" wrapText="1"/>
    </xf>
    <xf numFmtId="3" fontId="30" fillId="6" borderId="0" xfId="0" applyNumberFormat="1" applyFont="1" applyFill="1"/>
    <xf numFmtId="0" fontId="115" fillId="6" borderId="0" xfId="166" quotePrefix="1" applyFont="1" applyFill="1" applyBorder="1" applyAlignment="1">
      <alignment horizontal="center" vertical="center"/>
    </xf>
    <xf numFmtId="49" fontId="115" fillId="6" borderId="0" xfId="0" applyNumberFormat="1" applyFont="1" applyFill="1" applyBorder="1" applyAlignment="1">
      <alignment horizontal="left" vertical="center" wrapText="1"/>
    </xf>
    <xf numFmtId="0" fontId="115" fillId="6" borderId="0" xfId="166" applyFont="1" applyFill="1" applyBorder="1" applyAlignment="1">
      <alignment horizontal="right" vertical="center"/>
    </xf>
    <xf numFmtId="0" fontId="115" fillId="6" borderId="0" xfId="0" applyFont="1" applyFill="1" applyBorder="1" applyAlignment="1">
      <alignment horizontal="left" vertical="center" wrapText="1"/>
    </xf>
    <xf numFmtId="0" fontId="115" fillId="6" borderId="0" xfId="0" applyFont="1" applyFill="1" applyBorder="1" applyAlignment="1">
      <alignment horizontal="right" vertical="center"/>
    </xf>
    <xf numFmtId="164" fontId="115" fillId="6" borderId="0" xfId="75" applyNumberFormat="1" applyFont="1" applyFill="1" applyBorder="1" applyAlignment="1">
      <alignment horizontal="left" vertical="center" wrapText="1"/>
    </xf>
    <xf numFmtId="0" fontId="114" fillId="6" borderId="3" xfId="0" applyFont="1" applyFill="1" applyBorder="1" applyAlignment="1">
      <alignment horizontal="right" vertical="center" wrapText="1"/>
    </xf>
    <xf numFmtId="0" fontId="114" fillId="6" borderId="0" xfId="0" applyFont="1" applyFill="1" applyBorder="1" applyAlignment="1">
      <alignment horizontal="center" vertical="top"/>
    </xf>
    <xf numFmtId="0" fontId="115" fillId="6" borderId="0" xfId="0" applyFont="1" applyFill="1" applyBorder="1" applyAlignment="1">
      <alignment horizontal="center" vertical="top"/>
    </xf>
    <xf numFmtId="0" fontId="115" fillId="6" borderId="0" xfId="0" quotePrefix="1" applyFont="1" applyFill="1" applyBorder="1" applyAlignment="1">
      <alignment horizontal="center" vertical="top"/>
    </xf>
    <xf numFmtId="49" fontId="114" fillId="6" borderId="3" xfId="0" applyNumberFormat="1" applyFont="1" applyFill="1" applyBorder="1" applyAlignment="1">
      <alignment horizontal="center" vertical="center" wrapText="1"/>
    </xf>
    <xf numFmtId="49" fontId="114" fillId="6" borderId="0" xfId="0" applyNumberFormat="1" applyFont="1" applyFill="1" applyBorder="1" applyAlignment="1">
      <alignment vertical="center" wrapText="1"/>
    </xf>
    <xf numFmtId="49" fontId="114" fillId="6" borderId="3" xfId="0" applyNumberFormat="1" applyFont="1" applyFill="1" applyBorder="1" applyAlignment="1">
      <alignment horizontal="right" vertical="center" wrapText="1"/>
    </xf>
    <xf numFmtId="49" fontId="114" fillId="6" borderId="0" xfId="0" applyNumberFormat="1" applyFont="1" applyFill="1" applyBorder="1" applyAlignment="1">
      <alignment horizontal="right" vertical="center"/>
    </xf>
    <xf numFmtId="49" fontId="114" fillId="6" borderId="3" xfId="0" applyNumberFormat="1" applyFont="1" applyFill="1" applyBorder="1" applyAlignment="1">
      <alignment horizontal="right" vertical="center"/>
    </xf>
    <xf numFmtId="0" fontId="115" fillId="6" borderId="0" xfId="0" applyFont="1" applyFill="1" applyBorder="1" applyAlignment="1">
      <alignment horizontal="justify" wrapText="1"/>
    </xf>
    <xf numFmtId="9" fontId="115" fillId="6" borderId="0" xfId="180" applyFont="1" applyFill="1" applyBorder="1" applyAlignment="1">
      <alignment horizontal="right" wrapText="1"/>
    </xf>
    <xf numFmtId="164" fontId="59" fillId="6" borderId="0" xfId="75" applyNumberFormat="1" applyFont="1" applyFill="1" applyBorder="1" applyAlignment="1">
      <alignment horizontal="center" vertical="center"/>
    </xf>
    <xf numFmtId="164" fontId="59" fillId="6" borderId="18" xfId="75" applyNumberFormat="1" applyFont="1" applyFill="1" applyBorder="1" applyAlignment="1">
      <alignment horizontal="center"/>
    </xf>
    <xf numFmtId="41" fontId="59" fillId="6" borderId="18" xfId="75" applyNumberFormat="1" applyFont="1" applyFill="1" applyBorder="1" applyAlignment="1">
      <alignment vertical="top"/>
    </xf>
    <xf numFmtId="164" fontId="30" fillId="0" borderId="18" xfId="75" applyNumberFormat="1" applyFont="1" applyFill="1" applyBorder="1" applyAlignment="1">
      <alignment horizontal="left"/>
    </xf>
    <xf numFmtId="3" fontId="3" fillId="6" borderId="0" xfId="0" applyNumberFormat="1" applyFont="1" applyFill="1" applyAlignment="1">
      <alignment horizontal="right" vertical="top"/>
    </xf>
    <xf numFmtId="3" fontId="2" fillId="6" borderId="54" xfId="0" applyNumberFormat="1" applyFont="1" applyFill="1" applyBorder="1" applyAlignment="1">
      <alignment horizontal="right" vertical="top"/>
    </xf>
    <xf numFmtId="164" fontId="119" fillId="6" borderId="0" xfId="75" applyNumberFormat="1" applyFont="1" applyFill="1" applyAlignment="1">
      <alignment horizontal="right" vertical="center"/>
    </xf>
    <xf numFmtId="0" fontId="119" fillId="6" borderId="0" xfId="0" applyFont="1" applyFill="1" applyAlignment="1">
      <alignment horizontal="center" vertical="center"/>
    </xf>
    <xf numFmtId="164" fontId="144" fillId="6" borderId="0" xfId="75" applyNumberFormat="1" applyFont="1" applyFill="1" applyAlignment="1">
      <alignment horizontal="right" vertical="center" wrapText="1"/>
    </xf>
    <xf numFmtId="0" fontId="144" fillId="6" borderId="0" xfId="0" applyFont="1" applyFill="1" applyAlignment="1">
      <alignment horizontal="center" vertical="center"/>
    </xf>
    <xf numFmtId="164" fontId="144" fillId="6" borderId="0" xfId="75" applyNumberFormat="1" applyFont="1" applyFill="1" applyAlignment="1">
      <alignment horizontal="right" vertical="center"/>
    </xf>
    <xf numFmtId="164" fontId="30" fillId="0" borderId="18" xfId="75" applyNumberFormat="1" applyFont="1" applyFill="1" applyBorder="1"/>
    <xf numFmtId="164" fontId="30" fillId="0" borderId="19" xfId="75" applyNumberFormat="1" applyFont="1" applyFill="1" applyBorder="1"/>
    <xf numFmtId="164" fontId="30" fillId="0" borderId="21" xfId="75" applyNumberFormat="1" applyFont="1" applyFill="1" applyBorder="1"/>
    <xf numFmtId="164" fontId="115" fillId="0" borderId="0" xfId="75" applyNumberFormat="1" applyFont="1" applyFill="1" applyAlignment="1">
      <alignment horizontal="right" vertical="center"/>
    </xf>
    <xf numFmtId="164" fontId="115" fillId="0" borderId="0" xfId="75" applyNumberFormat="1" applyFont="1" applyFill="1" applyBorder="1" applyAlignment="1">
      <alignment horizontal="right" vertical="center"/>
    </xf>
    <xf numFmtId="164" fontId="145" fillId="6" borderId="18" xfId="75" applyNumberFormat="1" applyFont="1" applyFill="1" applyBorder="1" applyAlignment="1">
      <alignment horizontal="center"/>
    </xf>
    <xf numFmtId="164" fontId="146" fillId="6" borderId="54" xfId="75" applyNumberFormat="1" applyFont="1" applyFill="1" applyBorder="1" applyAlignment="1">
      <alignment horizontal="right" vertical="center"/>
    </xf>
    <xf numFmtId="164" fontId="146" fillId="6" borderId="61" xfId="75" applyNumberFormat="1" applyFont="1" applyFill="1" applyBorder="1" applyAlignment="1">
      <alignment horizontal="right" vertical="center" wrapText="1"/>
    </xf>
    <xf numFmtId="164" fontId="147" fillId="6" borderId="0" xfId="75" applyNumberFormat="1" applyFont="1" applyFill="1" applyBorder="1" applyAlignment="1">
      <alignment horizontal="right" vertical="center"/>
    </xf>
    <xf numFmtId="164" fontId="148" fillId="6" borderId="0" xfId="75" applyNumberFormat="1" applyFont="1" applyFill="1" applyBorder="1" applyAlignment="1">
      <alignment horizontal="right" vertical="center"/>
    </xf>
    <xf numFmtId="0" fontId="149" fillId="6" borderId="0" xfId="0" applyFont="1" applyFill="1" applyBorder="1" applyAlignment="1">
      <alignment horizontal="center" vertical="center"/>
    </xf>
    <xf numFmtId="164" fontId="149" fillId="6" borderId="0" xfId="75" applyNumberFormat="1" applyFont="1" applyFill="1" applyBorder="1" applyAlignment="1">
      <alignment horizontal="center" vertical="center"/>
    </xf>
    <xf numFmtId="164" fontId="149" fillId="6" borderId="0" xfId="75" applyNumberFormat="1" applyFont="1" applyFill="1" applyAlignment="1">
      <alignment horizontal="right" vertical="center"/>
    </xf>
    <xf numFmtId="0" fontId="5" fillId="0" borderId="0" xfId="167" quotePrefix="1" applyFont="1" applyFill="1" applyAlignment="1">
      <alignment vertical="top"/>
    </xf>
    <xf numFmtId="164" fontId="116" fillId="6" borderId="0" xfId="75" applyNumberFormat="1" applyFont="1" applyFill="1" applyBorder="1" applyAlignment="1">
      <alignment horizontal="center" vertical="center" wrapText="1"/>
    </xf>
    <xf numFmtId="0" fontId="150" fillId="6" borderId="0" xfId="0" applyFont="1" applyFill="1" applyBorder="1" applyAlignment="1">
      <alignment horizontal="center" vertical="center"/>
    </xf>
    <xf numFmtId="164" fontId="150" fillId="6" borderId="0" xfId="75" applyNumberFormat="1" applyFont="1" applyFill="1" applyBorder="1" applyAlignment="1">
      <alignment horizontal="center" vertical="center"/>
    </xf>
    <xf numFmtId="0" fontId="151" fillId="6" borderId="0" xfId="0" applyFont="1" applyFill="1" applyAlignment="1">
      <alignment horizontal="center" vertical="center"/>
    </xf>
    <xf numFmtId="0" fontId="149" fillId="6" borderId="0" xfId="0" applyFont="1" applyFill="1" applyAlignment="1">
      <alignment horizontal="center" vertical="center"/>
    </xf>
    <xf numFmtId="0" fontId="150" fillId="6" borderId="0" xfId="0" applyFont="1" applyFill="1" applyAlignment="1">
      <alignment horizontal="center" vertical="center"/>
    </xf>
    <xf numFmtId="164" fontId="151" fillId="6" borderId="0" xfId="75" applyNumberFormat="1" applyFont="1" applyFill="1" applyBorder="1" applyAlignment="1">
      <alignment horizontal="right" vertical="center"/>
    </xf>
    <xf numFmtId="49" fontId="114" fillId="6" borderId="0" xfId="166" quotePrefix="1" applyNumberFormat="1" applyFont="1" applyFill="1" applyAlignment="1">
      <alignment horizontal="left" vertical="center"/>
    </xf>
    <xf numFmtId="10" fontId="3" fillId="6" borderId="0" xfId="0" quotePrefix="1" applyNumberFormat="1" applyFont="1" applyFill="1" applyAlignment="1">
      <alignment horizontal="right" vertical="top"/>
    </xf>
    <xf numFmtId="10" fontId="2" fillId="6" borderId="54" xfId="0" quotePrefix="1" applyNumberFormat="1" applyFont="1" applyFill="1" applyBorder="1" applyAlignment="1">
      <alignment horizontal="right" vertical="top"/>
    </xf>
    <xf numFmtId="213" fontId="115" fillId="6" borderId="0" xfId="75" applyNumberFormat="1" applyFont="1" applyFill="1" applyBorder="1" applyAlignment="1">
      <alignment horizontal="justify" vertical="top"/>
    </xf>
    <xf numFmtId="49" fontId="115" fillId="6" borderId="0" xfId="166" quotePrefix="1" applyNumberFormat="1" applyFont="1" applyFill="1" applyAlignment="1">
      <alignment horizontal="left" vertical="center"/>
    </xf>
    <xf numFmtId="164" fontId="117" fillId="0" borderId="0" xfId="75" applyNumberFormat="1" applyFont="1" applyFill="1" applyAlignment="1">
      <alignment horizontal="right" vertical="center"/>
    </xf>
    <xf numFmtId="164" fontId="110" fillId="0" borderId="0" xfId="91" applyNumberFormat="1" applyFont="1" applyFill="1"/>
    <xf numFmtId="0" fontId="116" fillId="0" borderId="0" xfId="166" applyFont="1" applyFill="1" applyAlignment="1">
      <alignment horizontal="center" vertical="center"/>
    </xf>
    <xf numFmtId="164" fontId="115" fillId="0" borderId="0" xfId="75" applyNumberFormat="1" applyFont="1" applyFill="1"/>
    <xf numFmtId="164" fontId="115" fillId="0" borderId="0" xfId="75" applyNumberFormat="1" applyFont="1" applyFill="1" applyAlignment="1">
      <alignment horizontal="left"/>
    </xf>
    <xf numFmtId="49" fontId="115" fillId="0" borderId="0" xfId="0" applyNumberFormat="1" applyFont="1" applyFill="1" applyAlignment="1">
      <alignment horizontal="left" vertical="center"/>
    </xf>
    <xf numFmtId="0" fontId="115" fillId="0" borderId="0" xfId="0" applyFont="1" applyFill="1" applyAlignment="1">
      <alignment horizontal="center" vertical="center"/>
    </xf>
    <xf numFmtId="49" fontId="114" fillId="0" borderId="54" xfId="166" applyNumberFormat="1" applyFont="1" applyFill="1" applyBorder="1" applyAlignment="1">
      <alignment horizontal="center" vertical="center"/>
    </xf>
    <xf numFmtId="0" fontId="114" fillId="0" borderId="54" xfId="0" applyFont="1" applyFill="1" applyBorder="1" applyAlignment="1">
      <alignment horizontal="center" vertical="center"/>
    </xf>
    <xf numFmtId="0" fontId="114" fillId="0" borderId="0" xfId="0" applyFont="1" applyFill="1" applyAlignment="1">
      <alignment horizontal="center" vertical="center"/>
    </xf>
    <xf numFmtId="164" fontId="114" fillId="0" borderId="54" xfId="75" applyNumberFormat="1" applyFont="1" applyFill="1" applyBorder="1" applyAlignment="1">
      <alignment horizontal="right" vertical="center"/>
    </xf>
    <xf numFmtId="49" fontId="116" fillId="0" borderId="0" xfId="0" applyNumberFormat="1" applyFont="1" applyFill="1" applyAlignment="1">
      <alignment horizontal="left" vertical="center"/>
    </xf>
    <xf numFmtId="0" fontId="34" fillId="0" borderId="0" xfId="0" applyFont="1" applyBorder="1"/>
    <xf numFmtId="0" fontId="134" fillId="0" borderId="13" xfId="0" applyFont="1" applyBorder="1"/>
    <xf numFmtId="0" fontId="34" fillId="0" borderId="13" xfId="0" applyFont="1" applyBorder="1"/>
    <xf numFmtId="164" fontId="114" fillId="6" borderId="3" xfId="75" applyNumberFormat="1" applyFont="1" applyFill="1" applyBorder="1" applyAlignment="1">
      <alignment horizontal="center" wrapText="1"/>
    </xf>
    <xf numFmtId="0" fontId="153" fillId="0" borderId="0" xfId="0" applyFont="1" applyBorder="1" applyAlignment="1">
      <alignment horizontal="center"/>
    </xf>
    <xf numFmtId="222" fontId="142" fillId="0" borderId="0" xfId="75" applyNumberFormat="1" applyFont="1" applyFill="1" applyBorder="1" applyAlignment="1">
      <alignment horizontal="center"/>
    </xf>
    <xf numFmtId="0" fontId="142" fillId="0" borderId="3" xfId="0" applyFont="1" applyFill="1" applyBorder="1" applyAlignment="1">
      <alignment horizontal="left"/>
    </xf>
    <xf numFmtId="0" fontId="152" fillId="0" borderId="0" xfId="0" applyFont="1" applyBorder="1" applyAlignment="1">
      <alignment horizontal="center"/>
    </xf>
    <xf numFmtId="0" fontId="142" fillId="0" borderId="0" xfId="0" applyFont="1" applyFill="1" applyBorder="1"/>
    <xf numFmtId="1" fontId="142" fillId="0" borderId="0" xfId="0" applyNumberFormat="1" applyFont="1" applyFill="1" applyBorder="1" applyAlignment="1">
      <alignment horizontal="right"/>
    </xf>
    <xf numFmtId="0" fontId="142" fillId="0" borderId="0" xfId="0" applyFont="1" applyFill="1" applyBorder="1" applyAlignment="1">
      <alignment horizontal="left"/>
    </xf>
    <xf numFmtId="0" fontId="152" fillId="0" borderId="0" xfId="0" applyFont="1" applyFill="1" applyBorder="1" applyAlignment="1">
      <alignment horizontal="left"/>
    </xf>
    <xf numFmtId="1" fontId="142" fillId="0" borderId="0" xfId="0" applyNumberFormat="1" applyFont="1" applyFill="1" applyBorder="1" applyAlignment="1">
      <alignment horizontal="center"/>
    </xf>
    <xf numFmtId="222" fontId="142" fillId="0" borderId="0" xfId="75" applyNumberFormat="1" applyFont="1" applyFill="1" applyBorder="1" applyAlignment="1"/>
    <xf numFmtId="0" fontId="152" fillId="0" borderId="0" xfId="0" applyFont="1" applyFill="1" applyBorder="1" applyAlignment="1">
      <alignment horizontal="right"/>
    </xf>
    <xf numFmtId="0" fontId="142" fillId="0" borderId="0" xfId="0" applyFont="1" applyFill="1" applyAlignment="1">
      <alignment horizontal="left"/>
    </xf>
    <xf numFmtId="0" fontId="153" fillId="0" borderId="0" xfId="0" applyFont="1" applyFill="1" applyBorder="1" applyAlignment="1">
      <alignment horizontal="right"/>
    </xf>
    <xf numFmtId="0" fontId="142" fillId="0" borderId="3" xfId="0" applyFont="1" applyFill="1" applyBorder="1" applyAlignment="1">
      <alignment horizontal="right"/>
    </xf>
    <xf numFmtId="0" fontId="49" fillId="0" borderId="0" xfId="0" applyFont="1" applyFill="1" applyBorder="1"/>
    <xf numFmtId="1" fontId="49" fillId="0" borderId="0" xfId="0" applyNumberFormat="1" applyFont="1" applyFill="1" applyBorder="1" applyAlignment="1">
      <alignment horizontal="right"/>
    </xf>
    <xf numFmtId="0" fontId="154" fillId="0" borderId="0" xfId="0" applyFont="1" applyFill="1" applyBorder="1" applyAlignment="1">
      <alignment horizontal="left" vertical="top"/>
    </xf>
    <xf numFmtId="0" fontId="152" fillId="0" borderId="0" xfId="0" applyFont="1" applyFill="1" applyBorder="1" applyAlignment="1">
      <alignment horizontal="right" vertical="top"/>
    </xf>
    <xf numFmtId="1" fontId="49" fillId="0" borderId="0" xfId="0" applyNumberFormat="1" applyFont="1" applyFill="1" applyBorder="1" applyAlignment="1">
      <alignment horizontal="center"/>
    </xf>
    <xf numFmtId="0" fontId="155" fillId="0" borderId="0" xfId="0" applyFont="1" applyFill="1" applyBorder="1" applyAlignment="1" applyProtection="1">
      <alignment horizontal="centerContinuous"/>
      <protection locked="0"/>
    </xf>
    <xf numFmtId="0" fontId="154" fillId="0" borderId="0" xfId="0" applyFont="1" applyFill="1" applyBorder="1" applyAlignment="1" applyProtection="1">
      <alignment horizontal="centerContinuous"/>
      <protection locked="0"/>
    </xf>
    <xf numFmtId="0" fontId="154" fillId="0" borderId="0" xfId="0" applyFont="1" applyFill="1" applyBorder="1" applyAlignment="1">
      <alignment horizontal="centerContinuous"/>
    </xf>
    <xf numFmtId="0" fontId="156" fillId="0" borderId="0" xfId="165" applyFont="1" applyFill="1" applyBorder="1" applyAlignment="1" applyProtection="1">
      <alignment horizontal="centerContinuous"/>
      <protection locked="0"/>
    </xf>
    <xf numFmtId="0" fontId="152" fillId="0" borderId="0" xfId="165" applyFont="1" applyFill="1" applyBorder="1" applyAlignment="1" applyProtection="1">
      <alignment horizontal="centerContinuous"/>
      <protection locked="0"/>
    </xf>
    <xf numFmtId="222" fontId="152" fillId="0" borderId="0" xfId="75" applyNumberFormat="1" applyFont="1" applyFill="1" applyBorder="1" applyAlignment="1">
      <alignment horizontal="center"/>
    </xf>
    <xf numFmtId="0" fontId="152" fillId="0" borderId="0" xfId="165" applyFont="1" applyFill="1" applyBorder="1" applyAlignment="1">
      <alignment horizontal="left"/>
    </xf>
    <xf numFmtId="0" fontId="142" fillId="0" borderId="0" xfId="0" applyFont="1" applyFill="1" applyBorder="1" applyAlignment="1" applyProtection="1">
      <alignment horizontal="centerContinuous"/>
      <protection locked="0"/>
    </xf>
    <xf numFmtId="222" fontId="152" fillId="0" borderId="0" xfId="75" applyNumberFormat="1" applyFont="1" applyFill="1" applyBorder="1" applyAlignment="1" applyProtection="1">
      <alignment horizontal="right"/>
      <protection locked="0"/>
    </xf>
    <xf numFmtId="222" fontId="142" fillId="0" borderId="0" xfId="75" applyNumberFormat="1" applyFont="1" applyFill="1" applyBorder="1" applyAlignment="1" applyProtection="1">
      <alignment horizontal="right"/>
      <protection locked="0"/>
    </xf>
    <xf numFmtId="38" fontId="154" fillId="0" borderId="0" xfId="0" applyNumberFormat="1" applyFont="1" applyFill="1" applyBorder="1" applyAlignment="1">
      <alignment horizontal="center"/>
    </xf>
    <xf numFmtId="1" fontId="154" fillId="0" borderId="0" xfId="0" applyNumberFormat="1" applyFont="1" applyFill="1" applyBorder="1" applyAlignment="1">
      <alignment horizontal="right"/>
    </xf>
    <xf numFmtId="1" fontId="152" fillId="0" borderId="0" xfId="0" applyNumberFormat="1" applyFont="1" applyFill="1" applyBorder="1" applyAlignment="1">
      <alignment horizontal="center"/>
    </xf>
    <xf numFmtId="1" fontId="154" fillId="0" borderId="3" xfId="0" applyNumberFormat="1" applyFont="1" applyFill="1" applyBorder="1" applyAlignment="1">
      <alignment horizontal="center" wrapText="1"/>
    </xf>
    <xf numFmtId="223" fontId="157" fillId="0" borderId="3" xfId="0" applyNumberFormat="1" applyFont="1" applyFill="1" applyBorder="1" applyAlignment="1">
      <alignment horizontal="center" wrapText="1"/>
    </xf>
    <xf numFmtId="49" fontId="152" fillId="0" borderId="3" xfId="0" applyNumberFormat="1" applyFont="1" applyFill="1" applyBorder="1" applyAlignment="1">
      <alignment horizontal="center" vertical="center"/>
    </xf>
    <xf numFmtId="164" fontId="152" fillId="0" borderId="0" xfId="75" applyNumberFormat="1" applyFont="1" applyFill="1" applyBorder="1" applyAlignment="1">
      <alignment horizontal="center"/>
    </xf>
    <xf numFmtId="38" fontId="152" fillId="0" borderId="0" xfId="0" applyNumberFormat="1" applyFont="1" applyFill="1" applyBorder="1" applyAlignment="1">
      <alignment horizontal="left"/>
    </xf>
    <xf numFmtId="223" fontId="152" fillId="0" borderId="0" xfId="0" applyNumberFormat="1" applyFont="1" applyFill="1" applyBorder="1" applyAlignment="1">
      <alignment horizontal="right"/>
    </xf>
    <xf numFmtId="0" fontId="152" fillId="0" borderId="0" xfId="0" applyFont="1" applyFill="1" applyBorder="1"/>
    <xf numFmtId="38" fontId="152" fillId="0" borderId="0" xfId="0" applyNumberFormat="1" applyFont="1" applyFill="1" applyBorder="1"/>
    <xf numFmtId="164" fontId="142" fillId="0" borderId="0" xfId="75" applyNumberFormat="1" applyFont="1" applyFill="1" applyBorder="1" applyAlignment="1"/>
    <xf numFmtId="0" fontId="152" fillId="0" borderId="0" xfId="0" applyFont="1" applyFill="1" applyBorder="1" applyAlignment="1">
      <alignment horizontal="center"/>
    </xf>
    <xf numFmtId="164" fontId="152" fillId="0" borderId="0" xfId="75" applyNumberFormat="1" applyFont="1" applyFill="1" applyBorder="1" applyAlignment="1"/>
    <xf numFmtId="0" fontId="154" fillId="0" borderId="0" xfId="0" applyFont="1" applyFill="1" applyBorder="1"/>
    <xf numFmtId="1" fontId="158" fillId="0" borderId="0" xfId="0" applyNumberFormat="1" applyFont="1" applyFill="1" applyBorder="1" applyAlignment="1">
      <alignment horizontal="center"/>
    </xf>
    <xf numFmtId="38" fontId="158" fillId="0" borderId="0" xfId="0" applyNumberFormat="1" applyFont="1" applyFill="1" applyBorder="1"/>
    <xf numFmtId="222" fontId="158" fillId="0" borderId="0" xfId="75" applyNumberFormat="1" applyFont="1" applyFill="1" applyBorder="1" applyAlignment="1">
      <alignment horizontal="center"/>
    </xf>
    <xf numFmtId="38" fontId="49" fillId="0" borderId="0" xfId="0" applyNumberFormat="1" applyFont="1" applyFill="1" applyBorder="1" applyAlignment="1">
      <alignment horizontal="center"/>
    </xf>
    <xf numFmtId="38" fontId="142" fillId="0" borderId="0" xfId="0" applyNumberFormat="1" applyFont="1" applyFill="1" applyBorder="1"/>
    <xf numFmtId="0" fontId="142" fillId="0" borderId="0" xfId="0" applyFont="1" applyFill="1" applyBorder="1" applyAlignment="1">
      <alignment horizontal="center"/>
    </xf>
    <xf numFmtId="222" fontId="49" fillId="0" borderId="0" xfId="0" applyNumberFormat="1" applyFont="1" applyFill="1" applyBorder="1"/>
    <xf numFmtId="38" fontId="156" fillId="0" borderId="0" xfId="0" applyNumberFormat="1" applyFont="1" applyFill="1" applyBorder="1" applyAlignment="1">
      <alignment horizontal="center"/>
    </xf>
    <xf numFmtId="1" fontId="156" fillId="0" borderId="0" xfId="0" applyNumberFormat="1" applyFont="1" applyFill="1" applyBorder="1" applyAlignment="1">
      <alignment horizontal="right"/>
    </xf>
    <xf numFmtId="0" fontId="158" fillId="0" borderId="0" xfId="0" applyFont="1" applyFill="1" applyBorder="1"/>
    <xf numFmtId="0" fontId="158" fillId="0" borderId="0" xfId="0" applyFont="1" applyFill="1" applyBorder="1" applyAlignment="1">
      <alignment horizontal="center"/>
    </xf>
    <xf numFmtId="0" fontId="156" fillId="0" borderId="0" xfId="0" applyFont="1" applyFill="1" applyBorder="1"/>
    <xf numFmtId="0" fontId="152" fillId="0" borderId="0" xfId="0" applyFont="1" applyFill="1"/>
    <xf numFmtId="0" fontId="152" fillId="0" borderId="0" xfId="0" applyFont="1" applyFill="1" applyAlignment="1">
      <alignment horizontal="center" wrapText="1"/>
    </xf>
    <xf numFmtId="222" fontId="154" fillId="0" borderId="0" xfId="0" applyNumberFormat="1" applyFont="1" applyFill="1" applyBorder="1"/>
    <xf numFmtId="0" fontId="152" fillId="0" borderId="54" xfId="0" applyFont="1" applyFill="1" applyBorder="1"/>
    <xf numFmtId="164" fontId="152" fillId="0" borderId="54" xfId="75" applyNumberFormat="1" applyFont="1" applyFill="1" applyBorder="1" applyAlignment="1"/>
    <xf numFmtId="1" fontId="152" fillId="0" borderId="0" xfId="0" applyNumberFormat="1" applyFont="1" applyFill="1" applyBorder="1" applyAlignment="1">
      <alignment horizontal="center" wrapText="1"/>
    </xf>
    <xf numFmtId="223" fontId="152" fillId="0" borderId="0" xfId="0" applyNumberFormat="1" applyFont="1" applyFill="1" applyBorder="1" applyAlignment="1">
      <alignment horizontal="center" wrapText="1"/>
    </xf>
    <xf numFmtId="222" fontId="152" fillId="0" borderId="0" xfId="75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8" fontId="154" fillId="0" borderId="62" xfId="0" applyNumberFormat="1" applyFont="1" applyFill="1" applyBorder="1" applyAlignment="1">
      <alignment horizontal="center"/>
    </xf>
    <xf numFmtId="1" fontId="154" fillId="0" borderId="62" xfId="0" applyNumberFormat="1" applyFont="1" applyFill="1" applyBorder="1" applyAlignment="1">
      <alignment horizontal="right"/>
    </xf>
    <xf numFmtId="0" fontId="152" fillId="0" borderId="62" xfId="0" applyFont="1" applyFill="1" applyBorder="1"/>
    <xf numFmtId="1" fontId="152" fillId="0" borderId="62" xfId="0" applyNumberFormat="1" applyFont="1" applyFill="1" applyBorder="1" applyAlignment="1">
      <alignment horizontal="center"/>
    </xf>
    <xf numFmtId="222" fontId="152" fillId="0" borderId="54" xfId="75" applyNumberFormat="1" applyFont="1" applyFill="1" applyBorder="1" applyAlignment="1"/>
    <xf numFmtId="0" fontId="152" fillId="0" borderId="62" xfId="0" applyFont="1" applyFill="1" applyBorder="1" applyAlignment="1">
      <alignment horizontal="center"/>
    </xf>
    <xf numFmtId="222" fontId="154" fillId="0" borderId="62" xfId="0" applyNumberFormat="1" applyFont="1" applyFill="1" applyBorder="1"/>
    <xf numFmtId="0" fontId="154" fillId="0" borderId="62" xfId="0" applyFont="1" applyFill="1" applyBorder="1"/>
    <xf numFmtId="38" fontId="153" fillId="0" borderId="0" xfId="0" applyNumberFormat="1" applyFont="1" applyFill="1" applyBorder="1"/>
    <xf numFmtId="222" fontId="152" fillId="0" borderId="13" xfId="75" applyNumberFormat="1" applyFont="1" applyFill="1" applyBorder="1" applyAlignment="1"/>
    <xf numFmtId="0" fontId="142" fillId="0" borderId="0" xfId="165" applyFont="1" applyFill="1" applyBorder="1" applyAlignment="1">
      <alignment horizontal="center"/>
    </xf>
    <xf numFmtId="0" fontId="142" fillId="0" borderId="0" xfId="165" applyFont="1" applyFill="1" applyBorder="1"/>
    <xf numFmtId="0" fontId="142" fillId="0" borderId="0" xfId="165" applyFont="1" applyFill="1" applyBorder="1" applyAlignment="1">
      <alignment horizontal="right"/>
    </xf>
    <xf numFmtId="222" fontId="152" fillId="0" borderId="0" xfId="0" applyNumberFormat="1" applyFont="1" applyFill="1" applyBorder="1" applyAlignment="1">
      <alignment horizontal="left"/>
    </xf>
    <xf numFmtId="1" fontId="152" fillId="0" borderId="0" xfId="0" applyNumberFormat="1" applyFont="1" applyFill="1" applyBorder="1" applyAlignment="1">
      <alignment horizontal="left"/>
    </xf>
    <xf numFmtId="222" fontId="154" fillId="0" borderId="0" xfId="0" applyNumberFormat="1" applyFont="1" applyFill="1" applyBorder="1" applyAlignment="1">
      <alignment horizontal="left"/>
    </xf>
    <xf numFmtId="222" fontId="49" fillId="0" borderId="0" xfId="75" applyNumberFormat="1" applyFont="1" applyFill="1" applyBorder="1" applyAlignment="1"/>
    <xf numFmtId="222" fontId="154" fillId="0" borderId="0" xfId="75" applyNumberFormat="1" applyFont="1" applyFill="1" applyBorder="1" applyAlignment="1">
      <alignment horizontal="left"/>
    </xf>
    <xf numFmtId="1" fontId="49" fillId="0" borderId="0" xfId="0" applyNumberFormat="1" applyFont="1" applyFill="1" applyBorder="1" applyAlignment="1">
      <alignment horizontal="left"/>
    </xf>
    <xf numFmtId="38" fontId="159" fillId="0" borderId="0" xfId="0" applyNumberFormat="1" applyFont="1" applyFill="1" applyBorder="1" applyAlignment="1">
      <alignment horizontal="left"/>
    </xf>
    <xf numFmtId="0" fontId="49" fillId="0" borderId="0" xfId="0" applyFont="1" applyBorder="1" applyAlignment="1">
      <alignment horizontal="right"/>
    </xf>
    <xf numFmtId="0" fontId="49" fillId="0" borderId="0" xfId="0" applyFont="1" applyBorder="1" applyAlignment="1"/>
    <xf numFmtId="0" fontId="49" fillId="0" borderId="0" xfId="0" applyFont="1" applyFill="1" applyBorder="1" applyAlignment="1">
      <alignment horizontal="left"/>
    </xf>
    <xf numFmtId="0" fontId="49" fillId="0" borderId="0" xfId="0" applyFont="1" applyBorder="1" applyAlignment="1">
      <alignment horizontal="center"/>
    </xf>
    <xf numFmtId="49" fontId="154" fillId="0" borderId="0" xfId="0" applyNumberFormat="1" applyFont="1" applyBorder="1" applyAlignment="1"/>
    <xf numFmtId="41" fontId="154" fillId="0" borderId="0" xfId="85" applyFont="1" applyBorder="1" applyAlignment="1"/>
    <xf numFmtId="0" fontId="160" fillId="0" borderId="0" xfId="0" applyFont="1" applyBorder="1" applyAlignment="1"/>
    <xf numFmtId="0" fontId="142" fillId="0" borderId="0" xfId="0" applyFont="1" applyBorder="1" applyAlignment="1">
      <alignment horizontal="center"/>
    </xf>
    <xf numFmtId="0" fontId="142" fillId="0" borderId="0" xfId="0" applyFont="1" applyBorder="1" applyAlignment="1">
      <alignment horizontal="right"/>
    </xf>
    <xf numFmtId="0" fontId="142" fillId="0" borderId="0" xfId="0" applyFont="1" applyBorder="1" applyAlignment="1"/>
    <xf numFmtId="49" fontId="142" fillId="0" borderId="0" xfId="0" applyNumberFormat="1" applyFont="1" applyBorder="1" applyAlignment="1"/>
    <xf numFmtId="41" fontId="142" fillId="0" borderId="0" xfId="85" applyFont="1" applyBorder="1" applyAlignment="1"/>
    <xf numFmtId="0" fontId="161" fillId="0" borderId="0" xfId="0" applyFont="1" applyBorder="1" applyAlignment="1"/>
    <xf numFmtId="0" fontId="158" fillId="0" borderId="0" xfId="0" applyFont="1" applyFill="1" applyBorder="1" applyAlignment="1">
      <alignment horizontal="right"/>
    </xf>
    <xf numFmtId="0" fontId="142" fillId="0" borderId="0" xfId="0" applyFont="1" applyBorder="1"/>
    <xf numFmtId="41" fontId="142" fillId="0" borderId="0" xfId="85" applyFont="1" applyBorder="1"/>
    <xf numFmtId="0" fontId="161" fillId="0" borderId="0" xfId="0" applyFont="1" applyFill="1" applyBorder="1" applyAlignment="1">
      <alignment horizontal="right"/>
    </xf>
    <xf numFmtId="0" fontId="154" fillId="0" borderId="0" xfId="0" applyFont="1" applyBorder="1"/>
    <xf numFmtId="0" fontId="154" fillId="0" borderId="20" xfId="0" applyFont="1" applyBorder="1"/>
    <xf numFmtId="0" fontId="49" fillId="0" borderId="20" xfId="0" applyFont="1" applyBorder="1"/>
    <xf numFmtId="0" fontId="49" fillId="0" borderId="20" xfId="0" applyFont="1" applyBorder="1" applyAlignment="1">
      <alignment horizontal="center"/>
    </xf>
    <xf numFmtId="41" fontId="49" fillId="0" borderId="20" xfId="85" applyFont="1" applyBorder="1"/>
    <xf numFmtId="164" fontId="160" fillId="0" borderId="20" xfId="75" applyNumberFormat="1" applyFont="1" applyBorder="1"/>
    <xf numFmtId="0" fontId="152" fillId="0" borderId="20" xfId="0" applyFont="1" applyBorder="1" applyAlignment="1">
      <alignment horizontal="right"/>
    </xf>
    <xf numFmtId="0" fontId="142" fillId="0" borderId="20" xfId="0" applyFont="1" applyBorder="1" applyAlignment="1">
      <alignment horizontal="center"/>
    </xf>
    <xf numFmtId="0" fontId="49" fillId="0" borderId="0" xfId="0" applyFont="1" applyBorder="1"/>
    <xf numFmtId="49" fontId="155" fillId="0" borderId="0" xfId="0" applyNumberFormat="1" applyFont="1" applyBorder="1" applyAlignment="1">
      <alignment horizontal="centerContinuous"/>
    </xf>
    <xf numFmtId="49" fontId="154" fillId="0" borderId="0" xfId="0" applyNumberFormat="1" applyFont="1" applyBorder="1" applyAlignment="1">
      <alignment horizontal="centerContinuous"/>
    </xf>
    <xf numFmtId="0" fontId="162" fillId="0" borderId="0" xfId="0" applyFont="1" applyBorder="1" applyAlignment="1">
      <alignment horizontal="right"/>
    </xf>
    <xf numFmtId="49" fontId="163" fillId="0" borderId="0" xfId="0" applyNumberFormat="1" applyFont="1" applyBorder="1"/>
    <xf numFmtId="0" fontId="162" fillId="0" borderId="0" xfId="0" applyFont="1" applyBorder="1"/>
    <xf numFmtId="0" fontId="162" fillId="0" borderId="0" xfId="0" applyFont="1" applyBorder="1" applyAlignment="1">
      <alignment horizontal="center"/>
    </xf>
    <xf numFmtId="41" fontId="163" fillId="0" borderId="0" xfId="85" applyFont="1" applyBorder="1"/>
    <xf numFmtId="164" fontId="162" fillId="0" borderId="0" xfId="75" applyNumberFormat="1" applyFont="1" applyBorder="1"/>
    <xf numFmtId="222" fontId="162" fillId="0" borderId="0" xfId="75" applyNumberFormat="1" applyFont="1" applyBorder="1" applyAlignment="1" applyProtection="1">
      <alignment horizontal="right"/>
      <protection locked="0"/>
    </xf>
    <xf numFmtId="0" fontId="154" fillId="0" borderId="0" xfId="0" applyFont="1" applyBorder="1" applyAlignment="1">
      <alignment horizontal="right" wrapText="1"/>
    </xf>
    <xf numFmtId="0" fontId="152" fillId="0" borderId="3" xfId="0" applyFont="1" applyBorder="1" applyAlignment="1">
      <alignment horizontal="center" wrapText="1"/>
    </xf>
    <xf numFmtId="0" fontId="152" fillId="0" borderId="0" xfId="0" applyFont="1" applyBorder="1" applyAlignment="1">
      <alignment horizontal="center" wrapText="1"/>
    </xf>
    <xf numFmtId="49" fontId="152" fillId="0" borderId="3" xfId="0" applyNumberFormat="1" applyFont="1" applyBorder="1" applyAlignment="1">
      <alignment horizontal="left" wrapText="1"/>
    </xf>
    <xf numFmtId="49" fontId="152" fillId="0" borderId="0" xfId="0" applyNumberFormat="1" applyFont="1" applyBorder="1" applyAlignment="1">
      <alignment horizontal="left" wrapText="1"/>
    </xf>
    <xf numFmtId="41" fontId="152" fillId="0" borderId="3" xfId="85" applyFont="1" applyBorder="1" applyAlignment="1">
      <alignment horizontal="right" wrapText="1"/>
    </xf>
    <xf numFmtId="14" fontId="152" fillId="0" borderId="3" xfId="0" applyNumberFormat="1" applyFont="1" applyBorder="1" applyAlignment="1">
      <alignment horizontal="center" vertical="center" wrapText="1"/>
    </xf>
    <xf numFmtId="0" fontId="152" fillId="0" borderId="3" xfId="0" applyFont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0" fontId="152" fillId="0" borderId="0" xfId="0" quotePrefix="1" applyFont="1" applyBorder="1" applyAlignment="1">
      <alignment horizontal="center"/>
    </xf>
    <xf numFmtId="49" fontId="152" fillId="0" borderId="0" xfId="0" applyNumberFormat="1" applyFont="1" applyBorder="1"/>
    <xf numFmtId="38" fontId="152" fillId="0" borderId="0" xfId="75" applyNumberFormat="1" applyFont="1" applyBorder="1" applyAlignment="1">
      <alignment horizontal="center"/>
    </xf>
    <xf numFmtId="41" fontId="152" fillId="0" borderId="0" xfId="85" applyFont="1" applyBorder="1" applyAlignment="1">
      <alignment horizontal="center"/>
    </xf>
    <xf numFmtId="222" fontId="152" fillId="0" borderId="0" xfId="75" applyNumberFormat="1" applyFont="1" applyBorder="1"/>
    <xf numFmtId="0" fontId="142" fillId="0" borderId="0" xfId="0" quotePrefix="1" applyFont="1" applyBorder="1" applyAlignment="1">
      <alignment horizontal="center"/>
    </xf>
    <xf numFmtId="49" fontId="142" fillId="0" borderId="0" xfId="0" applyNumberFormat="1" applyFont="1" applyBorder="1"/>
    <xf numFmtId="38" fontId="142" fillId="0" borderId="0" xfId="75" applyNumberFormat="1" applyFont="1" applyBorder="1" applyAlignment="1">
      <alignment horizontal="center"/>
    </xf>
    <xf numFmtId="222" fontId="142" fillId="0" borderId="0" xfId="75" applyNumberFormat="1" applyFont="1" applyBorder="1"/>
    <xf numFmtId="0" fontId="152" fillId="0" borderId="0" xfId="0" applyFont="1" applyBorder="1" applyAlignment="1">
      <alignment horizontal="center" vertical="center"/>
    </xf>
    <xf numFmtId="49" fontId="152" fillId="0" borderId="0" xfId="0" applyNumberFormat="1" applyFont="1" applyBorder="1" applyAlignment="1">
      <alignment wrapText="1"/>
    </xf>
    <xf numFmtId="38" fontId="152" fillId="0" borderId="0" xfId="75" applyNumberFormat="1" applyFont="1" applyBorder="1" applyAlignment="1">
      <alignment horizontal="center" vertical="center"/>
    </xf>
    <xf numFmtId="222" fontId="152" fillId="0" borderId="3" xfId="75" applyNumberFormat="1" applyFont="1" applyBorder="1"/>
    <xf numFmtId="41" fontId="142" fillId="0" borderId="0" xfId="85" applyFont="1" applyBorder="1" applyAlignment="1">
      <alignment horizontal="center"/>
    </xf>
    <xf numFmtId="0" fontId="159" fillId="0" borderId="0" xfId="0" applyFont="1" applyBorder="1" applyAlignment="1">
      <alignment horizontal="right"/>
    </xf>
    <xf numFmtId="49" fontId="153" fillId="0" borderId="0" xfId="0" applyNumberFormat="1" applyFont="1" applyBorder="1"/>
    <xf numFmtId="38" fontId="153" fillId="0" borderId="0" xfId="75" applyNumberFormat="1" applyFont="1" applyBorder="1" applyAlignment="1">
      <alignment horizontal="center"/>
    </xf>
    <xf numFmtId="41" fontId="153" fillId="0" borderId="0" xfId="85" applyFont="1" applyBorder="1" applyAlignment="1">
      <alignment horizontal="center"/>
    </xf>
    <xf numFmtId="222" fontId="153" fillId="0" borderId="0" xfId="75" applyNumberFormat="1" applyFont="1" applyBorder="1"/>
    <xf numFmtId="0" fontId="159" fillId="0" borderId="0" xfId="0" applyFont="1" applyBorder="1"/>
    <xf numFmtId="49" fontId="142" fillId="0" borderId="0" xfId="0" applyNumberFormat="1" applyFont="1" applyBorder="1" applyAlignment="1">
      <alignment wrapText="1"/>
    </xf>
    <xf numFmtId="222" fontId="142" fillId="0" borderId="0" xfId="75" applyNumberFormat="1" applyFont="1" applyBorder="1" applyAlignment="1">
      <alignment horizontal="center"/>
    </xf>
    <xf numFmtId="0" fontId="154" fillId="0" borderId="0" xfId="0" applyFont="1" applyBorder="1" applyAlignment="1">
      <alignment horizontal="right"/>
    </xf>
    <xf numFmtId="0" fontId="142" fillId="0" borderId="0" xfId="0" applyFont="1" applyBorder="1" applyAlignment="1">
      <alignment horizontal="center" vertical="center"/>
    </xf>
    <xf numFmtId="38" fontId="142" fillId="0" borderId="0" xfId="75" applyNumberFormat="1" applyFont="1" applyBorder="1" applyAlignment="1">
      <alignment horizontal="center" vertical="center"/>
    </xf>
    <xf numFmtId="0" fontId="156" fillId="0" borderId="0" xfId="0" applyFont="1" applyBorder="1" applyAlignment="1">
      <alignment horizontal="right"/>
    </xf>
    <xf numFmtId="0" fontId="158" fillId="0" borderId="0" xfId="0" applyFont="1" applyBorder="1"/>
    <xf numFmtId="0" fontId="152" fillId="0" borderId="0" xfId="0" applyFont="1" applyBorder="1"/>
    <xf numFmtId="49" fontId="158" fillId="0" borderId="0" xfId="0" applyNumberFormat="1" applyFont="1" applyBorder="1"/>
    <xf numFmtId="38" fontId="158" fillId="0" borderId="0" xfId="75" applyNumberFormat="1" applyFont="1" applyBorder="1" applyAlignment="1">
      <alignment horizontal="center"/>
    </xf>
    <xf numFmtId="41" fontId="158" fillId="0" borderId="0" xfId="85" applyFont="1" applyBorder="1"/>
    <xf numFmtId="222" fontId="158" fillId="0" borderId="0" xfId="75" applyNumberFormat="1" applyFont="1" applyBorder="1"/>
    <xf numFmtId="0" fontId="156" fillId="0" borderId="0" xfId="0" applyFont="1" applyBorder="1"/>
    <xf numFmtId="0" fontId="164" fillId="0" borderId="0" xfId="0" applyFont="1"/>
    <xf numFmtId="49" fontId="142" fillId="0" borderId="0" xfId="0" applyNumberFormat="1" applyFont="1" applyBorder="1" applyAlignment="1">
      <alignment horizontal="center"/>
    </xf>
    <xf numFmtId="164" fontId="142" fillId="0" borderId="0" xfId="75" applyNumberFormat="1" applyFont="1" applyBorder="1"/>
    <xf numFmtId="0" fontId="153" fillId="0" borderId="0" xfId="0" applyFont="1" applyAlignment="1">
      <alignment horizontal="right"/>
    </xf>
    <xf numFmtId="1" fontId="152" fillId="0" borderId="0" xfId="0" applyNumberFormat="1" applyFont="1" applyBorder="1" applyAlignment="1">
      <alignment horizontal="left"/>
    </xf>
    <xf numFmtId="41" fontId="152" fillId="0" borderId="0" xfId="85" applyFont="1" applyBorder="1"/>
    <xf numFmtId="222" fontId="152" fillId="0" borderId="0" xfId="0" applyNumberFormat="1" applyFont="1" applyBorder="1" applyAlignment="1">
      <alignment horizontal="center"/>
    </xf>
    <xf numFmtId="1" fontId="142" fillId="0" borderId="0" xfId="0" applyNumberFormat="1" applyFont="1" applyBorder="1" applyAlignment="1">
      <alignment horizontal="center"/>
    </xf>
    <xf numFmtId="14" fontId="152" fillId="0" borderId="0" xfId="0" applyNumberFormat="1" applyFont="1" applyBorder="1" applyAlignment="1">
      <alignment horizontal="center" wrapText="1"/>
    </xf>
    <xf numFmtId="164" fontId="152" fillId="0" borderId="0" xfId="75" applyNumberFormat="1" applyFont="1" applyBorder="1"/>
    <xf numFmtId="164" fontId="161" fillId="0" borderId="0" xfId="75" applyNumberFormat="1" applyFont="1" applyBorder="1"/>
    <xf numFmtId="49" fontId="49" fillId="0" borderId="0" xfId="0" applyNumberFormat="1" applyFont="1" applyBorder="1"/>
    <xf numFmtId="49" fontId="49" fillId="0" borderId="0" xfId="0" applyNumberFormat="1" applyFont="1" applyBorder="1" applyAlignment="1">
      <alignment horizontal="center"/>
    </xf>
    <xf numFmtId="41" fontId="49" fillId="0" borderId="0" xfId="85" applyFont="1" applyBorder="1"/>
    <xf numFmtId="164" fontId="160" fillId="0" borderId="0" xfId="75" applyNumberFormat="1" applyFont="1" applyBorder="1"/>
    <xf numFmtId="0" fontId="8" fillId="0" borderId="0" xfId="168" applyFont="1" applyBorder="1"/>
    <xf numFmtId="0" fontId="8" fillId="0" borderId="0" xfId="168" applyFont="1" applyBorder="1" applyAlignment="1"/>
    <xf numFmtId="0" fontId="8" fillId="0" borderId="0" xfId="168" applyFont="1" applyBorder="1" applyAlignment="1">
      <alignment horizontal="right"/>
    </xf>
    <xf numFmtId="0" fontId="59" fillId="0" borderId="0" xfId="168" applyFont="1" applyBorder="1"/>
    <xf numFmtId="0" fontId="59" fillId="0" borderId="0" xfId="168" applyFont="1" applyBorder="1" applyAlignment="1">
      <alignment horizontal="right"/>
    </xf>
    <xf numFmtId="0" fontId="51" fillId="0" borderId="0" xfId="168" applyFont="1"/>
    <xf numFmtId="0" fontId="110" fillId="0" borderId="0" xfId="168" applyFont="1" applyBorder="1" applyAlignment="1">
      <alignment horizontal="center"/>
    </xf>
    <xf numFmtId="41" fontId="59" fillId="0" borderId="0" xfId="75" applyNumberFormat="1" applyFont="1" applyFill="1" applyBorder="1" applyAlignment="1">
      <alignment horizontal="right"/>
    </xf>
    <xf numFmtId="166" fontId="82" fillId="0" borderId="0" xfId="89" quotePrefix="1" applyNumberFormat="1" applyFont="1" applyBorder="1" applyAlignment="1">
      <alignment horizontal="center"/>
    </xf>
    <xf numFmtId="41" fontId="110" fillId="0" borderId="0" xfId="75" applyNumberFormat="1" applyFont="1" applyFill="1" applyBorder="1" applyAlignment="1">
      <alignment horizontal="right"/>
    </xf>
    <xf numFmtId="41" fontId="82" fillId="0" borderId="0" xfId="75" applyNumberFormat="1" applyFont="1" applyFill="1" applyBorder="1" applyAlignment="1">
      <alignment horizontal="right"/>
    </xf>
    <xf numFmtId="164" fontId="111" fillId="0" borderId="0" xfId="75" applyNumberFormat="1" applyFont="1" applyBorder="1" applyAlignment="1">
      <alignment horizontal="center"/>
    </xf>
    <xf numFmtId="0" fontId="114" fillId="6" borderId="0" xfId="168" applyFont="1" applyFill="1" applyAlignment="1">
      <alignment horizontal="left"/>
    </xf>
    <xf numFmtId="0" fontId="114" fillId="6" borderId="0" xfId="168" applyFont="1" applyFill="1"/>
    <xf numFmtId="0" fontId="114" fillId="6" borderId="0" xfId="168" applyFont="1" applyFill="1" applyBorder="1"/>
    <xf numFmtId="0" fontId="39" fillId="6" borderId="0" xfId="168" applyFont="1" applyFill="1" applyAlignment="1">
      <alignment horizontal="left"/>
    </xf>
    <xf numFmtId="0" fontId="39" fillId="6" borderId="0" xfId="168" applyFont="1" applyFill="1" applyBorder="1" applyAlignment="1">
      <alignment horizontal="left"/>
    </xf>
    <xf numFmtId="164" fontId="152" fillId="0" borderId="0" xfId="75" applyNumberFormat="1" applyFont="1" applyFill="1" applyAlignment="1">
      <alignment horizontal="center"/>
    </xf>
    <xf numFmtId="164" fontId="117" fillId="0" borderId="18" xfId="75" applyNumberFormat="1" applyFont="1" applyFill="1" applyBorder="1" applyAlignment="1">
      <alignment horizontal="right" vertical="center"/>
    </xf>
    <xf numFmtId="164" fontId="115" fillId="0" borderId="18" xfId="75" applyNumberFormat="1" applyFont="1" applyFill="1" applyBorder="1" applyAlignment="1">
      <alignment horizontal="right" vertical="center"/>
    </xf>
    <xf numFmtId="164" fontId="114" fillId="0" borderId="18" xfId="75" applyNumberFormat="1" applyFont="1" applyFill="1" applyBorder="1" applyAlignment="1">
      <alignment horizontal="right" vertical="center"/>
    </xf>
    <xf numFmtId="164" fontId="117" fillId="0" borderId="56" xfId="75" applyNumberFormat="1" applyFont="1" applyFill="1" applyBorder="1" applyAlignment="1">
      <alignment horizontal="center" vertical="center"/>
    </xf>
    <xf numFmtId="164" fontId="117" fillId="0" borderId="58" xfId="75" applyNumberFormat="1" applyFont="1" applyFill="1" applyBorder="1" applyAlignment="1">
      <alignment horizontal="right" vertical="center"/>
    </xf>
    <xf numFmtId="164" fontId="117" fillId="0" borderId="56" xfId="75" applyNumberFormat="1" applyFont="1" applyFill="1" applyBorder="1" applyAlignment="1">
      <alignment horizontal="right" vertical="center"/>
    </xf>
    <xf numFmtId="164" fontId="115" fillId="0" borderId="56" xfId="75" applyNumberFormat="1" applyFont="1" applyFill="1" applyBorder="1" applyAlignment="1">
      <alignment horizontal="right" vertical="center"/>
    </xf>
    <xf numFmtId="164" fontId="115" fillId="0" borderId="56" xfId="75" applyNumberFormat="1" applyFont="1" applyFill="1" applyBorder="1" applyAlignment="1">
      <alignment horizontal="center" vertical="center"/>
    </xf>
    <xf numFmtId="164" fontId="114" fillId="0" borderId="56" xfId="75" applyNumberFormat="1" applyFont="1" applyFill="1" applyBorder="1" applyAlignment="1">
      <alignment horizontal="right" vertical="center"/>
    </xf>
    <xf numFmtId="164" fontId="117" fillId="0" borderId="18" xfId="75" applyNumberFormat="1" applyFont="1" applyFill="1" applyBorder="1" applyAlignment="1">
      <alignment horizontal="center" vertical="center"/>
    </xf>
    <xf numFmtId="164" fontId="117" fillId="0" borderId="21" xfId="75" applyNumberFormat="1" applyFont="1" applyFill="1" applyBorder="1" applyAlignment="1">
      <alignment horizontal="right" vertical="center"/>
    </xf>
    <xf numFmtId="164" fontId="115" fillId="0" borderId="0" xfId="75" applyNumberFormat="1" applyFont="1" applyFill="1" applyBorder="1" applyAlignment="1">
      <alignment horizontal="center" vertical="center" wrapText="1"/>
    </xf>
    <xf numFmtId="164" fontId="115" fillId="17" borderId="0" xfId="75" applyNumberFormat="1" applyFont="1" applyFill="1" applyBorder="1" applyAlignment="1">
      <alignment horizontal="left" vertical="center"/>
    </xf>
    <xf numFmtId="164" fontId="114" fillId="0" borderId="3" xfId="75" applyNumberFormat="1" applyFont="1" applyFill="1" applyBorder="1" applyAlignment="1">
      <alignment horizontal="center" wrapText="1"/>
    </xf>
    <xf numFmtId="0" fontId="114" fillId="0" borderId="0" xfId="0" applyNumberFormat="1" applyFont="1" applyFill="1" applyBorder="1" applyAlignment="1">
      <alignment vertical="center"/>
    </xf>
    <xf numFmtId="164" fontId="114" fillId="0" borderId="3" xfId="75" applyNumberFormat="1" applyFont="1" applyFill="1" applyBorder="1" applyAlignment="1">
      <alignment horizontal="right" wrapText="1"/>
    </xf>
    <xf numFmtId="164" fontId="115" fillId="0" borderId="0" xfId="75" applyNumberFormat="1" applyFont="1" applyFill="1" applyBorder="1" applyAlignment="1">
      <alignment horizontal="center" wrapText="1"/>
    </xf>
    <xf numFmtId="0" fontId="114" fillId="0" borderId="0" xfId="0" applyFont="1" applyFill="1" applyBorder="1" applyAlignment="1">
      <alignment horizontal="center" vertical="center"/>
    </xf>
    <xf numFmtId="164" fontId="114" fillId="0" borderId="0" xfId="75" applyNumberFormat="1" applyFont="1" applyFill="1" applyBorder="1" applyAlignment="1">
      <alignment horizontal="center" vertic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164" fontId="114" fillId="0" borderId="0" xfId="92" applyNumberFormat="1" applyFont="1" applyFill="1"/>
    <xf numFmtId="0" fontId="115" fillId="0" borderId="0" xfId="0" applyFont="1" applyFill="1" applyBorder="1" applyAlignment="1">
      <alignment horizontal="justify" wrapText="1"/>
    </xf>
    <xf numFmtId="0" fontId="117" fillId="0" borderId="0" xfId="0" applyFont="1" applyFill="1" applyAlignment="1">
      <alignment horizontal="center"/>
    </xf>
    <xf numFmtId="0" fontId="117" fillId="0" borderId="0" xfId="0" applyFont="1" applyFill="1"/>
    <xf numFmtId="9" fontId="117" fillId="0" borderId="0" xfId="180" applyFont="1" applyFill="1" applyAlignment="1">
      <alignment horizontal="right"/>
    </xf>
    <xf numFmtId="9" fontId="115" fillId="0" borderId="0" xfId="180" applyFont="1" applyFill="1" applyBorder="1" applyAlignment="1">
      <alignment horizontal="right" wrapText="1"/>
    </xf>
    <xf numFmtId="0" fontId="115" fillId="0" borderId="0" xfId="0" quotePrefix="1" applyFont="1" applyFill="1" applyAlignment="1">
      <alignment horizontal="center"/>
    </xf>
    <xf numFmtId="0" fontId="115" fillId="0" borderId="0" xfId="0" applyFont="1" applyFill="1"/>
    <xf numFmtId="10" fontId="115" fillId="0" borderId="0" xfId="180" applyNumberFormat="1" applyFont="1" applyFill="1" applyBorder="1" applyAlignment="1">
      <alignment horizontal="right" wrapText="1"/>
    </xf>
    <xf numFmtId="10" fontId="115" fillId="0" borderId="0" xfId="180" applyNumberFormat="1" applyFont="1" applyFill="1" applyAlignment="1">
      <alignment horizontal="right"/>
    </xf>
    <xf numFmtId="10" fontId="117" fillId="0" borderId="0" xfId="92" applyNumberFormat="1" applyFont="1" applyFill="1"/>
    <xf numFmtId="10" fontId="115" fillId="0" borderId="0" xfId="0" applyNumberFormat="1" applyFont="1" applyFill="1" applyBorder="1" applyAlignment="1">
      <alignment horizontal="justify" wrapText="1"/>
    </xf>
    <xf numFmtId="0" fontId="115" fillId="0" borderId="0" xfId="0" applyFont="1" applyFill="1" applyAlignment="1">
      <alignment horizontal="center"/>
    </xf>
    <xf numFmtId="221" fontId="115" fillId="0" borderId="0" xfId="75" applyNumberFormat="1" applyFont="1" applyFill="1" applyBorder="1" applyAlignment="1">
      <alignment horizontal="center" wrapText="1"/>
    </xf>
    <xf numFmtId="43" fontId="114" fillId="0" borderId="0" xfId="75" applyFont="1" applyFill="1" applyBorder="1" applyAlignment="1">
      <alignment horizontal="center" vertical="center"/>
    </xf>
    <xf numFmtId="164" fontId="114" fillId="0" borderId="0" xfId="75" applyNumberFormat="1" applyFont="1" applyFill="1" applyBorder="1" applyAlignment="1">
      <alignment horizontal="left" vertical="center"/>
    </xf>
    <xf numFmtId="4" fontId="114" fillId="0" borderId="0" xfId="75" applyNumberFormat="1" applyFont="1" applyFill="1" applyBorder="1" applyAlignment="1">
      <alignment horizontal="left" vertical="center"/>
    </xf>
    <xf numFmtId="43" fontId="115" fillId="0" borderId="0" xfId="75" applyFont="1" applyFill="1" applyAlignment="1">
      <alignment horizontal="center"/>
    </xf>
    <xf numFmtId="43" fontId="115" fillId="0" borderId="0" xfId="75" applyFont="1" applyFill="1" applyBorder="1" applyAlignment="1">
      <alignment horizontal="center" wrapText="1"/>
    </xf>
    <xf numFmtId="10" fontId="114" fillId="0" borderId="0" xfId="75" applyNumberFormat="1" applyFont="1" applyFill="1" applyBorder="1" applyAlignment="1">
      <alignment horizontal="center" vertical="center"/>
    </xf>
    <xf numFmtId="164" fontId="117" fillId="0" borderId="0" xfId="92" applyNumberFormat="1" applyFont="1" applyFill="1"/>
    <xf numFmtId="0" fontId="119" fillId="0" borderId="0" xfId="0" applyFont="1" applyFill="1" applyAlignment="1">
      <alignment horizontal="center" vertical="center"/>
    </xf>
    <xf numFmtId="164" fontId="119" fillId="0" borderId="0" xfId="75" applyNumberFormat="1" applyFont="1" applyFill="1" applyAlignment="1">
      <alignment horizontal="right" vertical="center"/>
    </xf>
    <xf numFmtId="164" fontId="117" fillId="0" borderId="0" xfId="75" applyNumberFormat="1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horizontal="center" vertical="center"/>
    </xf>
    <xf numFmtId="0" fontId="130" fillId="0" borderId="0" xfId="0" applyFont="1"/>
    <xf numFmtId="37" fontId="152" fillId="0" borderId="0" xfId="75" applyNumberFormat="1" applyFont="1" applyBorder="1"/>
    <xf numFmtId="49" fontId="114" fillId="0" borderId="0" xfId="0" applyNumberFormat="1" applyFont="1" applyFill="1" applyAlignment="1">
      <alignment horizontal="left" vertical="center"/>
    </xf>
    <xf numFmtId="0" fontId="117" fillId="0" borderId="0" xfId="0" applyFont="1" applyFill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164" fontId="119" fillId="0" borderId="0" xfId="75" applyNumberFormat="1" applyFont="1" applyFill="1" applyBorder="1" applyAlignment="1">
      <alignment horizontal="right" vertical="center"/>
    </xf>
    <xf numFmtId="164" fontId="116" fillId="0" borderId="0" xfId="75" applyNumberFormat="1" applyFont="1" applyFill="1" applyBorder="1" applyAlignment="1">
      <alignment horizontal="center" vertical="center" wrapText="1"/>
    </xf>
    <xf numFmtId="49" fontId="115" fillId="0" borderId="0" xfId="0" applyNumberFormat="1" applyFont="1" applyFill="1" applyBorder="1" applyAlignment="1">
      <alignment horizontal="left" vertical="center"/>
    </xf>
    <xf numFmtId="49" fontId="119" fillId="6" borderId="0" xfId="0" applyNumberFormat="1" applyFont="1" applyFill="1" applyAlignment="1">
      <alignment horizontal="left" vertical="center"/>
    </xf>
    <xf numFmtId="0" fontId="143" fillId="0" borderId="0" xfId="0" applyFont="1" applyAlignment="1">
      <alignment horizontal="center"/>
    </xf>
    <xf numFmtId="0" fontId="1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65" fillId="0" borderId="0" xfId="0" applyFont="1" applyAlignment="1">
      <alignment horizontal="center"/>
    </xf>
    <xf numFmtId="1" fontId="152" fillId="0" borderId="0" xfId="0" applyNumberFormat="1" applyFont="1" applyFill="1" applyBorder="1" applyAlignment="1">
      <alignment horizontal="left"/>
    </xf>
    <xf numFmtId="222" fontId="152" fillId="0" borderId="0" xfId="75" applyNumberFormat="1" applyFont="1" applyFill="1" applyBorder="1" applyAlignment="1">
      <alignment horizontal="center"/>
    </xf>
    <xf numFmtId="38" fontId="142" fillId="0" borderId="3" xfId="0" applyNumberFormat="1" applyFont="1" applyFill="1" applyBorder="1" applyAlignment="1">
      <alignment horizontal="left"/>
    </xf>
    <xf numFmtId="38" fontId="152" fillId="0" borderId="54" xfId="0" applyNumberFormat="1" applyFont="1" applyFill="1" applyBorder="1" applyAlignment="1">
      <alignment horizontal="left"/>
    </xf>
    <xf numFmtId="38" fontId="152" fillId="0" borderId="54" xfId="0" applyNumberFormat="1" applyFont="1" applyFill="1" applyBorder="1" applyAlignment="1">
      <alignment horizontal="center"/>
    </xf>
    <xf numFmtId="222" fontId="142" fillId="0" borderId="0" xfId="75" applyNumberFormat="1" applyFont="1" applyFill="1" applyBorder="1" applyAlignment="1">
      <alignment horizontal="center"/>
    </xf>
    <xf numFmtId="0" fontId="142" fillId="0" borderId="3" xfId="0" applyFont="1" applyFill="1" applyBorder="1" applyAlignment="1">
      <alignment horizontal="left"/>
    </xf>
    <xf numFmtId="0" fontId="152" fillId="0" borderId="0" xfId="165" applyFont="1" applyFill="1" applyBorder="1" applyAlignment="1" applyProtection="1">
      <alignment horizontal="center"/>
      <protection locked="0"/>
    </xf>
    <xf numFmtId="38" fontId="152" fillId="0" borderId="3" xfId="0" applyNumberFormat="1" applyFont="1" applyFill="1" applyBorder="1" applyAlignment="1">
      <alignment horizontal="center" vertical="center"/>
    </xf>
    <xf numFmtId="222" fontId="152" fillId="0" borderId="54" xfId="75" applyNumberFormat="1" applyFont="1" applyFill="1" applyBorder="1" applyAlignment="1">
      <alignment horizontal="center"/>
    </xf>
    <xf numFmtId="164" fontId="152" fillId="0" borderId="0" xfId="75" applyNumberFormat="1" applyFont="1" applyBorder="1" applyAlignment="1">
      <alignment horizontal="left"/>
    </xf>
    <xf numFmtId="0" fontId="152" fillId="0" borderId="0" xfId="0" applyFont="1" applyBorder="1" applyAlignment="1">
      <alignment horizontal="left"/>
    </xf>
    <xf numFmtId="49" fontId="155" fillId="0" borderId="0" xfId="0" applyNumberFormat="1" applyFont="1" applyBorder="1" applyAlignment="1">
      <alignment horizontal="center"/>
    </xf>
    <xf numFmtId="0" fontId="152" fillId="0" borderId="0" xfId="165" applyFont="1" applyBorder="1" applyAlignment="1" applyProtection="1">
      <alignment horizontal="center"/>
      <protection locked="0"/>
    </xf>
    <xf numFmtId="0" fontId="153" fillId="0" borderId="0" xfId="0" applyFont="1" applyBorder="1" applyAlignment="1">
      <alignment horizontal="center"/>
    </xf>
    <xf numFmtId="0" fontId="152" fillId="0" borderId="0" xfId="0" applyFont="1" applyAlignment="1">
      <alignment horizontal="right"/>
    </xf>
    <xf numFmtId="166" fontId="82" fillId="0" borderId="0" xfId="89" applyNumberFormat="1" applyFont="1" applyAlignment="1">
      <alignment horizontal="center"/>
    </xf>
    <xf numFmtId="166" fontId="82" fillId="0" borderId="0" xfId="89" applyNumberFormat="1" applyFont="1" applyBorder="1" applyAlignment="1">
      <alignment horizontal="center"/>
    </xf>
    <xf numFmtId="166" fontId="111" fillId="0" borderId="0" xfId="89" applyNumberFormat="1" applyFont="1" applyAlignment="1">
      <alignment horizontal="right"/>
    </xf>
    <xf numFmtId="166" fontId="59" fillId="0" borderId="3" xfId="89" applyNumberFormat="1" applyFont="1" applyBorder="1" applyAlignment="1">
      <alignment horizontal="right"/>
    </xf>
    <xf numFmtId="166" fontId="33" fillId="0" borderId="0" xfId="89" applyNumberFormat="1" applyFont="1" applyAlignment="1">
      <alignment horizontal="center"/>
    </xf>
    <xf numFmtId="0" fontId="82" fillId="0" borderId="0" xfId="0" applyFont="1" applyAlignment="1">
      <alignment horizontal="center"/>
    </xf>
    <xf numFmtId="41" fontId="82" fillId="0" borderId="0" xfId="0" applyNumberFormat="1" applyFont="1" applyAlignment="1">
      <alignment horizontal="center"/>
    </xf>
    <xf numFmtId="0" fontId="39" fillId="6" borderId="0" xfId="168" applyFont="1" applyFill="1" applyBorder="1" applyAlignment="1">
      <alignment horizontal="center"/>
    </xf>
    <xf numFmtId="166" fontId="111" fillId="0" borderId="0" xfId="89" applyNumberFormat="1" applyFont="1" applyBorder="1" applyAlignment="1">
      <alignment horizontal="right"/>
    </xf>
    <xf numFmtId="0" fontId="114" fillId="6" borderId="0" xfId="168" applyFont="1" applyFill="1" applyAlignment="1">
      <alignment horizontal="center"/>
    </xf>
    <xf numFmtId="0" fontId="82" fillId="0" borderId="0" xfId="168" applyFont="1" applyAlignment="1">
      <alignment horizontal="center"/>
    </xf>
    <xf numFmtId="41" fontId="82" fillId="0" borderId="0" xfId="168" applyNumberFormat="1" applyFont="1" applyAlignment="1">
      <alignment horizontal="center"/>
    </xf>
    <xf numFmtId="0" fontId="33" fillId="6" borderId="0" xfId="0" applyNumberFormat="1" applyFont="1" applyFill="1" applyAlignment="1">
      <alignment horizontal="center" vertical="center"/>
    </xf>
    <xf numFmtId="0" fontId="114" fillId="6" borderId="0" xfId="0" applyNumberFormat="1" applyFont="1" applyFill="1" applyAlignment="1">
      <alignment horizontal="center" vertical="center" wrapText="1"/>
    </xf>
    <xf numFmtId="0" fontId="115" fillId="6" borderId="0" xfId="0" applyNumberFormat="1" applyFont="1" applyFill="1" applyAlignment="1">
      <alignment horizontal="justify" vertical="top" wrapText="1"/>
    </xf>
    <xf numFmtId="0" fontId="114" fillId="6" borderId="0" xfId="0" applyNumberFormat="1" applyFont="1" applyFill="1" applyAlignment="1">
      <alignment horizontal="justify" vertical="top" wrapText="1"/>
    </xf>
    <xf numFmtId="0" fontId="30" fillId="0" borderId="0" xfId="0" applyNumberFormat="1" applyFont="1" applyAlignment="1">
      <alignment horizontal="justify" vertical="top" wrapText="1"/>
    </xf>
    <xf numFmtId="0" fontId="115" fillId="6" borderId="0" xfId="0" applyFont="1" applyFill="1" applyAlignment="1">
      <alignment horizontal="justify" vertical="top" wrapText="1"/>
    </xf>
    <xf numFmtId="0" fontId="117" fillId="6" borderId="0" xfId="0" applyNumberFormat="1" applyFont="1" applyFill="1" applyAlignment="1">
      <alignment horizontal="center" vertical="center" wrapText="1"/>
    </xf>
    <xf numFmtId="0" fontId="115" fillId="6" borderId="0" xfId="0" applyFont="1" applyFill="1" applyAlignment="1">
      <alignment horizontal="left" vertical="top" wrapText="1"/>
    </xf>
    <xf numFmtId="0" fontId="117" fillId="6" borderId="0" xfId="0" applyNumberFormat="1" applyFont="1" applyFill="1" applyAlignment="1">
      <alignment horizontal="justify" vertical="top" wrapText="1"/>
    </xf>
    <xf numFmtId="0" fontId="115" fillId="6" borderId="56" xfId="0" applyNumberFormat="1" applyFont="1" applyFill="1" applyBorder="1" applyAlignment="1">
      <alignment horizontal="justify" vertical="top" wrapText="1"/>
    </xf>
    <xf numFmtId="0" fontId="115" fillId="6" borderId="22" xfId="0" applyNumberFormat="1" applyFont="1" applyFill="1" applyBorder="1" applyAlignment="1">
      <alignment horizontal="justify" vertical="top" wrapText="1"/>
    </xf>
    <xf numFmtId="0" fontId="114" fillId="0" borderId="0" xfId="0" applyFont="1" applyAlignment="1">
      <alignment horizontal="justify" vertical="top" wrapText="1"/>
    </xf>
    <xf numFmtId="0" fontId="114" fillId="6" borderId="0" xfId="0" applyFont="1" applyFill="1" applyAlignment="1">
      <alignment horizontal="justify" vertical="top" wrapText="1"/>
    </xf>
    <xf numFmtId="0" fontId="114" fillId="6" borderId="0" xfId="0" applyNumberFormat="1" applyFont="1" applyFill="1" applyAlignment="1">
      <alignment horizontal="justify" vertical="center" wrapText="1"/>
    </xf>
    <xf numFmtId="0" fontId="114" fillId="6" borderId="0" xfId="0" applyFont="1" applyFill="1" applyAlignment="1"/>
    <xf numFmtId="0" fontId="115" fillId="6" borderId="49" xfId="0" applyNumberFormat="1" applyFont="1" applyFill="1" applyBorder="1" applyAlignment="1">
      <alignment horizontal="justify" vertical="top" wrapText="1"/>
    </xf>
    <xf numFmtId="0" fontId="115" fillId="6" borderId="3" xfId="0" applyNumberFormat="1" applyFont="1" applyFill="1" applyBorder="1" applyAlignment="1">
      <alignment horizontal="justify" vertical="top" wrapText="1"/>
    </xf>
    <xf numFmtId="0" fontId="115" fillId="6" borderId="58" xfId="0" applyNumberFormat="1" applyFont="1" applyFill="1" applyBorder="1" applyAlignment="1">
      <alignment horizontal="justify" vertical="top" wrapText="1"/>
    </xf>
    <xf numFmtId="0" fontId="115" fillId="6" borderId="26" xfId="0" applyNumberFormat="1" applyFont="1" applyFill="1" applyBorder="1" applyAlignment="1">
      <alignment horizontal="justify" vertical="top" wrapText="1"/>
    </xf>
    <xf numFmtId="0" fontId="114" fillId="6" borderId="55" xfId="0" applyNumberFormat="1" applyFont="1" applyFill="1" applyBorder="1" applyAlignment="1">
      <alignment horizontal="center" vertical="top" wrapText="1"/>
    </xf>
    <xf numFmtId="0" fontId="114" fillId="6" borderId="23" xfId="0" applyNumberFormat="1" applyFont="1" applyFill="1" applyBorder="1" applyAlignment="1">
      <alignment horizontal="center" vertical="top" wrapText="1"/>
    </xf>
    <xf numFmtId="0" fontId="117" fillId="6" borderId="0" xfId="0" applyFont="1" applyFill="1" applyAlignment="1">
      <alignment horizontal="left" vertical="justify"/>
    </xf>
    <xf numFmtId="164" fontId="114" fillId="6" borderId="55" xfId="75" applyNumberFormat="1" applyFont="1" applyFill="1" applyBorder="1" applyAlignment="1">
      <alignment horizontal="center" vertical="center" wrapText="1"/>
    </xf>
    <xf numFmtId="164" fontId="114" fillId="6" borderId="24" xfId="75" applyNumberFormat="1" applyFont="1" applyFill="1" applyBorder="1" applyAlignment="1">
      <alignment horizontal="center" vertical="center" wrapText="1"/>
    </xf>
    <xf numFmtId="0" fontId="114" fillId="14" borderId="55" xfId="0" applyFont="1" applyFill="1" applyBorder="1" applyAlignment="1">
      <alignment horizontal="center" vertical="center" wrapText="1"/>
    </xf>
    <xf numFmtId="0" fontId="114" fillId="14" borderId="24" xfId="0" applyFont="1" applyFill="1" applyBorder="1" applyAlignment="1">
      <alignment horizontal="center" vertical="center" wrapText="1"/>
    </xf>
    <xf numFmtId="0" fontId="114" fillId="14" borderId="23" xfId="0" applyFont="1" applyFill="1" applyBorder="1" applyAlignment="1">
      <alignment horizontal="center" vertical="center" wrapText="1"/>
    </xf>
    <xf numFmtId="49" fontId="115" fillId="6" borderId="0" xfId="0" applyNumberFormat="1" applyFont="1" applyFill="1" applyAlignment="1">
      <alignment horizontal="justify" vertical="justify" wrapText="1"/>
    </xf>
    <xf numFmtId="0" fontId="139" fillId="6" borderId="0" xfId="0" applyFont="1" applyFill="1" applyBorder="1" applyAlignment="1">
      <alignment horizontal="left"/>
    </xf>
    <xf numFmtId="0" fontId="116" fillId="6" borderId="0" xfId="0" applyFont="1" applyFill="1" applyAlignment="1">
      <alignment horizontal="left" wrapText="1"/>
    </xf>
    <xf numFmtId="0" fontId="115" fillId="6" borderId="0" xfId="0" applyFont="1" applyFill="1" applyBorder="1" applyAlignment="1">
      <alignment horizontal="justify" wrapText="1"/>
    </xf>
    <xf numFmtId="0" fontId="115" fillId="6" borderId="0" xfId="0" applyFont="1" applyFill="1" applyBorder="1" applyAlignment="1">
      <alignment horizontal="justify" vertical="top" wrapText="1"/>
    </xf>
    <xf numFmtId="49" fontId="114" fillId="6" borderId="3" xfId="0" applyNumberFormat="1" applyFont="1" applyFill="1" applyBorder="1" applyAlignment="1">
      <alignment horizontal="justify" vertical="center" wrapText="1"/>
    </xf>
    <xf numFmtId="49" fontId="115" fillId="6" borderId="0" xfId="0" applyNumberFormat="1" applyFont="1" applyFill="1" applyBorder="1" applyAlignment="1">
      <alignment horizontal="justify" vertical="top" wrapText="1"/>
    </xf>
    <xf numFmtId="49" fontId="115" fillId="6" borderId="0" xfId="0" applyNumberFormat="1" applyFont="1" applyFill="1" applyBorder="1" applyAlignment="1">
      <alignment horizontal="left" vertical="center" wrapText="1"/>
    </xf>
    <xf numFmtId="0" fontId="115" fillId="6" borderId="0" xfId="0" applyFont="1" applyFill="1" applyBorder="1" applyAlignment="1">
      <alignment horizontal="left" vertical="center" wrapText="1"/>
    </xf>
    <xf numFmtId="164" fontId="117" fillId="6" borderId="0" xfId="75" applyNumberFormat="1" applyFont="1" applyFill="1" applyBorder="1" applyAlignment="1">
      <alignment horizontal="center" vertical="center"/>
    </xf>
    <xf numFmtId="0" fontId="114" fillId="0" borderId="7" xfId="0" applyNumberFormat="1" applyFont="1" applyFill="1" applyBorder="1" applyAlignment="1">
      <alignment horizontal="center" vertical="center"/>
    </xf>
    <xf numFmtId="49" fontId="114" fillId="6" borderId="0" xfId="0" applyNumberFormat="1" applyFont="1" applyFill="1" applyBorder="1" applyAlignment="1">
      <alignment horizontal="justify" vertical="center" wrapText="1"/>
    </xf>
    <xf numFmtId="0" fontId="114" fillId="6" borderId="0" xfId="0" applyFont="1" applyFill="1" applyBorder="1" applyAlignment="1"/>
    <xf numFmtId="164" fontId="2" fillId="6" borderId="0" xfId="75" applyNumberFormat="1" applyFont="1" applyFill="1" applyAlignment="1">
      <alignment horizontal="center"/>
    </xf>
    <xf numFmtId="164" fontId="2" fillId="6" borderId="0" xfId="75" applyNumberFormat="1" applyFont="1" applyFill="1" applyBorder="1" applyAlignment="1">
      <alignment horizontal="center"/>
    </xf>
    <xf numFmtId="49" fontId="4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49" fontId="5" fillId="6" borderId="0" xfId="0" applyNumberFormat="1" applyFont="1" applyFill="1" applyAlignment="1">
      <alignment horizontal="center"/>
    </xf>
    <xf numFmtId="0" fontId="5" fillId="6" borderId="0" xfId="0" applyFont="1" applyFill="1" applyAlignment="1">
      <alignment horizontal="center"/>
    </xf>
    <xf numFmtId="49" fontId="5" fillId="6" borderId="0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164" fontId="5" fillId="6" borderId="0" xfId="75" applyNumberFormat="1" applyFont="1" applyFill="1" applyBorder="1" applyAlignment="1">
      <alignment horizontal="right"/>
    </xf>
    <xf numFmtId="164" fontId="5" fillId="6" borderId="0" xfId="75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41" fontId="28" fillId="6" borderId="0" xfId="89" applyNumberFormat="1" applyFont="1" applyFill="1" applyAlignment="1">
      <alignment horizontal="center"/>
    </xf>
    <xf numFmtId="41" fontId="37" fillId="6" borderId="0" xfId="89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right"/>
    </xf>
    <xf numFmtId="164" fontId="28" fillId="0" borderId="0" xfId="75" applyNumberFormat="1" applyFont="1" applyFill="1" applyBorder="1" applyAlignment="1">
      <alignment horizontal="center"/>
    </xf>
    <xf numFmtId="43" fontId="28" fillId="0" borderId="0" xfId="75" applyFont="1" applyAlignment="1">
      <alignment horizontal="center"/>
    </xf>
    <xf numFmtId="43" fontId="31" fillId="13" borderId="14" xfId="75" applyFont="1" applyFill="1" applyBorder="1" applyAlignment="1">
      <alignment horizontal="center" vertical="center"/>
    </xf>
    <xf numFmtId="43" fontId="31" fillId="13" borderId="4" xfId="75" applyFont="1" applyFill="1" applyBorder="1" applyAlignment="1">
      <alignment horizontal="center" vertical="center"/>
    </xf>
    <xf numFmtId="0" fontId="31" fillId="13" borderId="10" xfId="0" applyFont="1" applyFill="1" applyBorder="1" applyAlignment="1">
      <alignment horizontal="center" vertical="center"/>
    </xf>
    <xf numFmtId="0" fontId="31" fillId="13" borderId="46" xfId="0" applyFont="1" applyFill="1" applyBorder="1" applyAlignment="1">
      <alignment horizontal="center" vertical="center"/>
    </xf>
    <xf numFmtId="49" fontId="31" fillId="13" borderId="14" xfId="0" applyNumberFormat="1" applyFont="1" applyFill="1" applyBorder="1" applyAlignment="1">
      <alignment horizontal="center" vertical="center"/>
    </xf>
    <xf numFmtId="49" fontId="31" fillId="13" borderId="4" xfId="0" applyNumberFormat="1" applyFont="1" applyFill="1" applyBorder="1" applyAlignment="1">
      <alignment horizontal="center" vertical="center"/>
    </xf>
    <xf numFmtId="0" fontId="37" fillId="13" borderId="14" xfId="0" applyFont="1" applyFill="1" applyBorder="1" applyAlignment="1">
      <alignment horizontal="center" vertical="center"/>
    </xf>
    <xf numFmtId="0" fontId="37" fillId="13" borderId="4" xfId="0" applyFont="1" applyFill="1" applyBorder="1" applyAlignment="1">
      <alignment horizontal="center" vertical="center"/>
    </xf>
    <xf numFmtId="0" fontId="26" fillId="0" borderId="40" xfId="0" applyNumberFormat="1" applyFont="1" applyFill="1" applyBorder="1" applyAlignment="1">
      <alignment horizontal="center"/>
    </xf>
    <xf numFmtId="0" fontId="26" fillId="0" borderId="22" xfId="0" applyNumberFormat="1" applyFont="1" applyFill="1" applyBorder="1" applyAlignment="1">
      <alignment horizontal="center"/>
    </xf>
    <xf numFmtId="0" fontId="26" fillId="0" borderId="41" xfId="0" applyNumberFormat="1" applyFont="1" applyFill="1" applyBorder="1" applyAlignment="1">
      <alignment horizontal="center"/>
    </xf>
    <xf numFmtId="164" fontId="33" fillId="6" borderId="0" xfId="75" applyNumberFormat="1" applyFont="1" applyFill="1" applyAlignment="1">
      <alignment horizontal="center"/>
    </xf>
    <xf numFmtId="164" fontId="28" fillId="6" borderId="0" xfId="75" applyNumberFormat="1" applyFont="1" applyFill="1" applyAlignment="1">
      <alignment horizontal="center"/>
    </xf>
    <xf numFmtId="164" fontId="8" fillId="15" borderId="10" xfId="75" applyNumberFormat="1" applyFont="1" applyFill="1" applyBorder="1" applyAlignment="1">
      <alignment horizontal="center" vertical="center"/>
    </xf>
    <xf numFmtId="164" fontId="8" fillId="15" borderId="46" xfId="75" applyNumberFormat="1" applyFont="1" applyFill="1" applyBorder="1" applyAlignment="1">
      <alignment horizontal="center" vertical="center"/>
    </xf>
    <xf numFmtId="164" fontId="8" fillId="15" borderId="2" xfId="75" applyNumberFormat="1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/>
    </xf>
    <xf numFmtId="164" fontId="8" fillId="16" borderId="2" xfId="75" applyNumberFormat="1" applyFont="1" applyFill="1" applyBorder="1" applyAlignment="1">
      <alignment horizontal="center" vertical="center"/>
    </xf>
    <xf numFmtId="1" fontId="8" fillId="15" borderId="2" xfId="75" applyNumberFormat="1" applyFont="1" applyFill="1" applyBorder="1" applyAlignment="1">
      <alignment horizontal="center" vertical="center"/>
    </xf>
    <xf numFmtId="1" fontId="8" fillId="15" borderId="14" xfId="75" applyNumberFormat="1" applyFont="1" applyFill="1" applyBorder="1" applyAlignment="1">
      <alignment horizontal="center" vertical="center" wrapText="1"/>
    </xf>
    <xf numFmtId="1" fontId="8" fillId="15" borderId="4" xfId="75" applyNumberFormat="1" applyFont="1" applyFill="1" applyBorder="1" applyAlignment="1">
      <alignment horizontal="center" vertical="center" wrapText="1"/>
    </xf>
  </cellXfs>
  <cellStyles count="313">
    <cellStyle name="          _x000d__x000a_shell=progman.exe_x000d__x000a_m" xfId="1"/>
    <cellStyle name="          _x000d__x000a_shell=progman.exe_x000d__x000a_m 2" xfId="2"/>
    <cellStyle name="." xfId="3"/>
    <cellStyle name="??" xfId="4"/>
    <cellStyle name="?? [0.00]_ Att. 1- Cover" xfId="5"/>
    <cellStyle name="?? [0]" xfId="6"/>
    <cellStyle name="???? [0.00]_List-dwg" xfId="7"/>
    <cellStyle name="????_List-dwg" xfId="8"/>
    <cellStyle name="???[0]_Book1" xfId="9"/>
    <cellStyle name="???_???" xfId="10"/>
    <cellStyle name="??[0]_BRE" xfId="11"/>
    <cellStyle name="??_      " xfId="12"/>
    <cellStyle name="??_kc-elec system check list" xfId="13"/>
    <cellStyle name="_Bao cao kiem toan_SD901_L1" xfId="14"/>
    <cellStyle name="_Bao cao tai NPP PHAN DUNG 22-7" xfId="15"/>
    <cellStyle name="_Book1" xfId="16"/>
    <cellStyle name="_Book1_1" xfId="17"/>
    <cellStyle name="_F4-6" xfId="18"/>
    <cellStyle name="_LuuNgay24-07-2006Bao cao tai NPP PHAN DUNG 22-7" xfId="19"/>
    <cellStyle name="_TK 152 chi tiet" xfId="20"/>
    <cellStyle name="_ÿÿÿÿÿ" xfId="21"/>
    <cellStyle name="•W?_Format" xfId="22"/>
    <cellStyle name="•W_’·Šú‰p•¶" xfId="23"/>
    <cellStyle name="•W€_Format" xfId="24"/>
    <cellStyle name="0" xfId="25"/>
    <cellStyle name="0.0" xfId="26"/>
    <cellStyle name="1" xfId="27"/>
    <cellStyle name="15" xfId="28"/>
    <cellStyle name="2" xfId="29"/>
    <cellStyle name="3" xfId="30"/>
    <cellStyle name="4" xfId="31"/>
    <cellStyle name="52" xfId="32"/>
    <cellStyle name="6" xfId="33"/>
    <cellStyle name="ÅëÈ­ [0]_¿ì¹°Åë" xfId="34"/>
    <cellStyle name="AeE­ [0]_INQUIRY ¿µ¾÷AßAø " xfId="35"/>
    <cellStyle name="ÅëÈ­ [0]_laroux" xfId="36"/>
    <cellStyle name="ÅëÈ­_¿ì¹°Åë" xfId="37"/>
    <cellStyle name="AeE­_INQUIRY ¿µ¾÷AßAø " xfId="38"/>
    <cellStyle name="ÅëÈ­_laroux" xfId="39"/>
    <cellStyle name="args.style" xfId="40"/>
    <cellStyle name="ÄÞ¸¶ [0]_¿ì¹°Åë" xfId="41"/>
    <cellStyle name="AÞ¸¶ [0]_INQUIRY ¿?¾÷AßAø " xfId="42"/>
    <cellStyle name="ÄÞ¸¶ [0]_L601CPT" xfId="43"/>
    <cellStyle name="ÄÞ¸¶_¿ì¹°Åë" xfId="44"/>
    <cellStyle name="AÞ¸¶_INQUIRY ¿?¾÷AßAø " xfId="45"/>
    <cellStyle name="ÄÞ¸¶_L601CPT" xfId="46"/>
    <cellStyle name="Body" xfId="47"/>
    <cellStyle name="C?AØ_¿?¾÷CoE² " xfId="48"/>
    <cellStyle name="Ç¥ÁØ_#2(M17)_1" xfId="49"/>
    <cellStyle name="C￥AØ_¿μ¾÷CoE² " xfId="50"/>
    <cellStyle name="Ç¥ÁØ_£Ò£Ã°üÁ¦ÀÛ" xfId="51"/>
    <cellStyle name="C￥AØ_5-1±¤°i " xfId="52"/>
    <cellStyle name="Ç¥ÁØ_6" xfId="53"/>
    <cellStyle name="C￥AØ_Ay°eC￥(2¿u) " xfId="54"/>
    <cellStyle name="Ç¥ÁØ_Áý°èÇ¥_1" xfId="55"/>
    <cellStyle name="C￥AØ_CoAo¹yAI °A¾×¿ⓒ½A " xfId="56"/>
    <cellStyle name="Ç¥ÁØ_ESCº¸°í" xfId="57"/>
    <cellStyle name="C￥AØ_Sheet1_¿μ¾÷CoE² " xfId="58"/>
    <cellStyle name="Ç¥ÁØ_Sheet1_£Ò£Ã°üÁ¦ÀÛÇöÈ²" xfId="59"/>
    <cellStyle name="C￥AØ_Sheet1_0N-HANDLING " xfId="60"/>
    <cellStyle name="Ç¥ÁØ_Sheet1_¼­¿ï-¾È»ê" xfId="61"/>
    <cellStyle name="C￥AØ_Sheet1_Ay°eC￥(2¿u) " xfId="62"/>
    <cellStyle name="Ç¥ÁØ_Sheet1_laroux" xfId="63"/>
    <cellStyle name="Calc Currency (0)" xfId="64"/>
    <cellStyle name="Calc Currency (0) 2" xfId="65"/>
    <cellStyle name="Calc Currency (2)" xfId="66"/>
    <cellStyle name="Calc Percent (0)" xfId="67"/>
    <cellStyle name="Calc Percent (1)" xfId="68"/>
    <cellStyle name="Calc Percent (2)" xfId="69"/>
    <cellStyle name="Calc Units (0)" xfId="70"/>
    <cellStyle name="Calc Units (1)" xfId="71"/>
    <cellStyle name="Calc Units (2)" xfId="72"/>
    <cellStyle name="category" xfId="73"/>
    <cellStyle name="CHUONG" xfId="74"/>
    <cellStyle name="Comma" xfId="75" builtinId="3"/>
    <cellStyle name="Comma  - Style1" xfId="76"/>
    <cellStyle name="Comma  - Style2" xfId="77"/>
    <cellStyle name="Comma  - Style3" xfId="78"/>
    <cellStyle name="Comma  - Style4" xfId="79"/>
    <cellStyle name="Comma  - Style5" xfId="80"/>
    <cellStyle name="Comma  - Style6" xfId="81"/>
    <cellStyle name="Comma  - Style7" xfId="82"/>
    <cellStyle name="Comma  - Style8" xfId="83"/>
    <cellStyle name="Comma [ ,]" xfId="84"/>
    <cellStyle name="Comma [0]" xfId="85" builtinId="6"/>
    <cellStyle name="Comma [00]" xfId="86"/>
    <cellStyle name="Comma 2" xfId="87"/>
    <cellStyle name="comma zerodec" xfId="88"/>
    <cellStyle name="Comma_BCTC" xfId="89"/>
    <cellStyle name="Comma_BCTC 04" xfId="90"/>
    <cellStyle name="Comma_BS_PL_hop nhat SD2 " xfId="91"/>
    <cellStyle name="Comma_Thuyet minh-theo TT23" xfId="92"/>
    <cellStyle name="Comma0" xfId="93"/>
    <cellStyle name="Copied" xfId="94"/>
    <cellStyle name="Cࡵrrency_Sheet1_PRODUCTĠ" xfId="95"/>
    <cellStyle name="Currency [00]" xfId="96"/>
    <cellStyle name="Currency0" xfId="97"/>
    <cellStyle name="Currency0 2" xfId="98"/>
    <cellStyle name="Currency1" xfId="99"/>
    <cellStyle name="Date" xfId="100"/>
    <cellStyle name="Date Short" xfId="101"/>
    <cellStyle name="Date_Bao Cao Kiem Tra  trung bay Ke milk-yomilk CK 2" xfId="102"/>
    <cellStyle name="DELTA" xfId="103"/>
    <cellStyle name="Dezimal [0]_68574_Materialbedarfsliste" xfId="104"/>
    <cellStyle name="Dezimal_68574_Materialbedarfsliste" xfId="105"/>
    <cellStyle name="Dollar (zero dec)" xfId="106"/>
    <cellStyle name="e" xfId="107"/>
    <cellStyle name="Enter Currency (0)" xfId="108"/>
    <cellStyle name="Enter Currency (2)" xfId="109"/>
    <cellStyle name="Enter Units (0)" xfId="110"/>
    <cellStyle name="Enter Units (1)" xfId="111"/>
    <cellStyle name="Enter Units (2)" xfId="112"/>
    <cellStyle name="Entered" xfId="113"/>
    <cellStyle name="Euro" xfId="114"/>
    <cellStyle name="f" xfId="115"/>
    <cellStyle name="F2" xfId="116"/>
    <cellStyle name="F3" xfId="117"/>
    <cellStyle name="F4" xfId="118"/>
    <cellStyle name="F5" xfId="119"/>
    <cellStyle name="F6" xfId="120"/>
    <cellStyle name="F7" xfId="121"/>
    <cellStyle name="F8" xfId="122"/>
    <cellStyle name="Fixed" xfId="123"/>
    <cellStyle name="Grey" xfId="124"/>
    <cellStyle name="ha" xfId="125"/>
    <cellStyle name="Head 1" xfId="126"/>
    <cellStyle name="Head 1 2" xfId="127"/>
    <cellStyle name="HEADER" xfId="128"/>
    <cellStyle name="Header1" xfId="129"/>
    <cellStyle name="Header2" xfId="130"/>
    <cellStyle name="Heading 1" xfId="131" builtinId="16" customBuiltin="1"/>
    <cellStyle name="Heading 2" xfId="132" builtinId="17" customBuiltin="1"/>
    <cellStyle name="HEADING1" xfId="133"/>
    <cellStyle name="HEADING2" xfId="134"/>
    <cellStyle name="HEADINGS" xfId="135"/>
    <cellStyle name="HEADINGSTOP" xfId="136"/>
    <cellStyle name="headoption" xfId="137"/>
    <cellStyle name="Hoa-Scholl" xfId="138"/>
    <cellStyle name="Hyperlink" xfId="139" builtinId="8"/>
    <cellStyle name="Input" xfId="140" builtinId="20" customBuiltin="1"/>
    <cellStyle name="Input [yellow]" xfId="141"/>
    <cellStyle name="jj/mm/00" xfId="142"/>
    <cellStyle name="Ledger 17 x 11 in" xfId="143"/>
    <cellStyle name="Line" xfId="144"/>
    <cellStyle name="Link Currency (0)" xfId="145"/>
    <cellStyle name="Link Currency (2)" xfId="146"/>
    <cellStyle name="Link Units (0)" xfId="147"/>
    <cellStyle name="Link Units (1)" xfId="148"/>
    <cellStyle name="Link Units (2)" xfId="149"/>
    <cellStyle name="Millares [0]_Well Timing" xfId="150"/>
    <cellStyle name="Millares_Well Timing" xfId="151"/>
    <cellStyle name="Model" xfId="152"/>
    <cellStyle name="moi" xfId="153"/>
    <cellStyle name="Moneda [0]_Well Timing" xfId="154"/>
    <cellStyle name="Moneda_Well Timing" xfId="155"/>
    <cellStyle name="Monétaire [0]_TARIFFS DB" xfId="156"/>
    <cellStyle name="Monétaire_TARIFFS DB" xfId="157"/>
    <cellStyle name="n" xfId="158"/>
    <cellStyle name="New" xfId="159"/>
    <cellStyle name="New Times Roman" xfId="160"/>
    <cellStyle name="no dec" xfId="161"/>
    <cellStyle name="ÑONVÒ" xfId="162"/>
    <cellStyle name="Normal" xfId="0" builtinId="0"/>
    <cellStyle name="Normal - Style1" xfId="163"/>
    <cellStyle name="Normal - 유형1" xfId="164"/>
    <cellStyle name="Normal_BCao" xfId="165"/>
    <cellStyle name="Normal_BCDKT Thuy Loi I" xfId="166"/>
    <cellStyle name="Normal_BS_PL_hop nhat SD2 " xfId="167"/>
    <cellStyle name="Normal_Copy of BCKT TMSD_ 2011_Cong ty Quý II-2011" xfId="168"/>
    <cellStyle name="Normal_SHEET" xfId="169"/>
    <cellStyle name="Œ…‹æØ‚è [0.00]_ÆÂ¹²" xfId="170"/>
    <cellStyle name="Œ…‹æØ‚è_laroux" xfId="171"/>
    <cellStyle name="oft Excel]_x000d__x000a_Comment=open=/f ‚ðw’è‚·‚é‚ÆAƒ†[ƒU[’è‹`ŠÖ”‚ðŠÖ”“\‚è•t‚¯‚Ìˆê——‚É“o˜^‚·‚é‚±‚Æ‚ª‚Å‚«‚Ü‚·B_x000d__x000a_Maximized" xfId="172"/>
    <cellStyle name="oft Excel]_x000d__x000a_Comment=The open=/f lines load custom functions into the Paste Function list._x000d__x000a_Maximized=2_x000d__x000a_Basics=1_x000d__x000a_A" xfId="173"/>
    <cellStyle name="oft Excel]_x000d__x000a_Comment=The open=/f lines load custom functions into the Paste Function list._x000d__x000a_Maximized=3_x000d__x000a_Basics=1_x000d__x000a_A" xfId="174"/>
    <cellStyle name="oft Excel]_x000d__x000a_Comment=The open=/f lines load custom functions into the Paste Function list._x000d__x000a_Maximized=3_x000d__x000a_Basics=1_x000d__x000a_A 2" xfId="175"/>
    <cellStyle name="omma [0]_Mktg Prog" xfId="176"/>
    <cellStyle name="ormal_Sheet1_1" xfId="177"/>
    <cellStyle name="paint" xfId="178"/>
    <cellStyle name="per.style" xfId="179"/>
    <cellStyle name="Percent" xfId="180" builtinId="5"/>
    <cellStyle name="Percent [0]" xfId="181"/>
    <cellStyle name="Percent [00]" xfId="182"/>
    <cellStyle name="Percent [2]" xfId="183"/>
    <cellStyle name="Percent 2" xfId="184"/>
    <cellStyle name="PrePop Currency (0)" xfId="185"/>
    <cellStyle name="PrePop Currency (2)" xfId="186"/>
    <cellStyle name="PrePop Units (0)" xfId="187"/>
    <cellStyle name="PrePop Units (1)" xfId="188"/>
    <cellStyle name="PrePop Units (2)" xfId="189"/>
    <cellStyle name="pricing" xfId="190"/>
    <cellStyle name="PSChar" xfId="191"/>
    <cellStyle name="PSHeading" xfId="192"/>
    <cellStyle name="regstoresfromspecstores" xfId="193"/>
    <cellStyle name="RevList" xfId="194"/>
    <cellStyle name="s]_x000d__x000a_spooler=yes_x000d__x000a_load=_x000d__x000a_Beep=yes_x000d__x000a_NullPort=None_x000d__x000a_BorderWidth=3_x000d__x000a_CursorBlinkRate=1200_x000d__x000a_DoubleClickSpeed=452_x000d__x000a_Programs=co" xfId="195"/>
    <cellStyle name="s]_x000d__x000a_spooler=yes_x000d__x000a_load=_x000d__x000a_Beep=yes_x000d__x000a_NullPort=None_x000d__x000a_BorderWidth=3_x000d__x000a_CursorBlinkRate=1200_x000d__x000a_DoubleClickSpeed=452_x000d__x000a_Programs=co 2" xfId="196"/>
    <cellStyle name="serJet 1200 Series PCL 6" xfId="197"/>
    <cellStyle name="SHADEDSTORES" xfId="198"/>
    <cellStyle name="specstores" xfId="199"/>
    <cellStyle name="Standard_Anpassen der Amortisation" xfId="200"/>
    <cellStyle name="Style 1" xfId="201"/>
    <cellStyle name="Style 2" xfId="202"/>
    <cellStyle name="Style 3" xfId="203"/>
    <cellStyle name="Style 3 2" xfId="204"/>
    <cellStyle name="Style 4" xfId="205"/>
    <cellStyle name="Style 4 2" xfId="206"/>
    <cellStyle name="Style 5" xfId="207"/>
    <cellStyle name="Style 6" xfId="208"/>
    <cellStyle name="Style 7" xfId="209"/>
    <cellStyle name="Style 7 2" xfId="210"/>
    <cellStyle name="Style 8" xfId="211"/>
    <cellStyle name="Style 8 2" xfId="212"/>
    <cellStyle name="style_1" xfId="213"/>
    <cellStyle name="subhead" xfId="214"/>
    <cellStyle name="Subtotal" xfId="215"/>
    <cellStyle name="T" xfId="216"/>
    <cellStyle name="T_Bang TH gia tri do dang" xfId="217"/>
    <cellStyle name="T_Bao cao kiem toan_SD901_L1" xfId="218"/>
    <cellStyle name="T_Bao cao kttb milk yomilkYAO-mien bac" xfId="219"/>
    <cellStyle name="T_bc_km_ngay" xfId="220"/>
    <cellStyle name="T_Book1" xfId="221"/>
    <cellStyle name="T_Book1_Bao cao kiem toan_SD901_L1" xfId="222"/>
    <cellStyle name="T_Book2" xfId="223"/>
    <cellStyle name="T_Cac bao cao TB  Milk-Yomilk-co Ke- CK 1-Vinh Thang" xfId="224"/>
    <cellStyle name="T_cham diem Milk chu ky2-ANH MINH" xfId="225"/>
    <cellStyle name="T_cham trung bay ck 1 m.Bac milk co ke 2" xfId="226"/>
    <cellStyle name="T_cham trung bay yao smart milk ck 2 mien Bac" xfId="227"/>
    <cellStyle name="T_danh sach chua nop bcao trung bay sua chua  tinh den 1-3-06" xfId="228"/>
    <cellStyle name="T_Danh sach KH TB MilkYomilk Yao  Smart chu ky 2-Vinh Thang" xfId="229"/>
    <cellStyle name="T_Danh sach KH trung bay MilkYomilk co ke chu ky 2-Vinh Thang" xfId="230"/>
    <cellStyle name="T_DD30.6.05" xfId="231"/>
    <cellStyle name="T_DDang QL1A" xfId="232"/>
    <cellStyle name="T_Doi But Son QL18 31-12-04" xfId="233"/>
    <cellStyle name="T_DSACH MILK YO MILK CK 2 M.BAC" xfId="234"/>
    <cellStyle name="T_DSKH Tbay Milk , Yomilk CK 2 Vu Thi Hanh" xfId="235"/>
    <cellStyle name="T_form ton kho CK 2 tuan 8" xfId="236"/>
    <cellStyle name="T_LuuNgay10-01-2007thanhloan" xfId="237"/>
    <cellStyle name="T_NPP Khanh Vinh Thai Nguyen - BC KTTB_CTrinh_TB__20_loc__Milk_Yomilk_CK1" xfId="238"/>
    <cellStyle name="T_QL18 808 - 6-04" xfId="239"/>
    <cellStyle name="T_Sheet1" xfId="240"/>
    <cellStyle name="T_sua chua cham trung bay  mien Bac" xfId="241"/>
    <cellStyle name="T_thu von 2004 - 809" xfId="242"/>
    <cellStyle name="T_VD3 - DThu" xfId="243"/>
    <cellStyle name="Text Indent A" xfId="244"/>
    <cellStyle name="Text Indent B" xfId="245"/>
    <cellStyle name="Text Indent C" xfId="246"/>
    <cellStyle name="th" xfId="247"/>
    <cellStyle name="þ_x001d_ð¤_x000c_¯" xfId="248"/>
    <cellStyle name="þ_x001d_ð¤_x000c_¯þ_x0014__x000d_" xfId="249"/>
    <cellStyle name="þ_x001d_ð¤_x000c_¯þ_x0014__x000d_¨þU" xfId="250"/>
    <cellStyle name="þ_x001d_ð¤_x000c_¯þ_x0014__x000d_¨þU_x0001_" xfId="251"/>
    <cellStyle name="þ_x001d_ð¤_x000c_¯þ_x0014__x000d_¨þU_x0001_À_x0004_" xfId="252"/>
    <cellStyle name="þ_x001d_ð¤_x000c_¯þ_x0014__x000d_¨þU_x0001_À_x0004_ _x0015__x000f_" xfId="253"/>
    <cellStyle name="þ_x001d_ð¤_x000c_¯þ_x0014__x000d_¨þU_x0001_À_x0004_ _x0015__x000f__x0001__x0001_" xfId="254"/>
    <cellStyle name="þ_x001d_ð·_x000c_æþ'_x000d_ßþU_x0001_Ø_x0005_ü_x0014__x0007__x0001__x0001_" xfId="255"/>
    <cellStyle name="þ_x001d_ðK_x000c_Fý_x001b__x000d_9ýU_x0001_Ð_x0008_¦)_x0007__x0001__x0001_" xfId="256"/>
    <cellStyle name="Thuyet minh" xfId="257"/>
    <cellStyle name="thvt" xfId="258"/>
    <cellStyle name="Total" xfId="259" builtinId="25" customBuiltin="1"/>
    <cellStyle name="viet" xfId="260"/>
    <cellStyle name="viet2" xfId="261"/>
    <cellStyle name="VN new romanNormal" xfId="262"/>
    <cellStyle name="Vn Time 13" xfId="263"/>
    <cellStyle name="Vn Time 14" xfId="264"/>
    <cellStyle name="VN time new roman" xfId="265"/>
    <cellStyle name="vnbo" xfId="266"/>
    <cellStyle name="vnhead1" xfId="267"/>
    <cellStyle name="vnhead2" xfId="268"/>
    <cellStyle name="vnhead3" xfId="269"/>
    <cellStyle name="vnhead4" xfId="270"/>
    <cellStyle name="vntxt1" xfId="271"/>
    <cellStyle name="vntxt2" xfId="272"/>
    <cellStyle name="Währung [0]_68574_Materialbedarfsliste" xfId="273"/>
    <cellStyle name="Währung_68574_Materialbedarfsliste" xfId="274"/>
    <cellStyle name="xuan" xfId="275"/>
    <cellStyle name="เครื่องหมายสกุลเงิน [0]_FTC_OFFER" xfId="276"/>
    <cellStyle name="เครื่องหมายสกุลเงิน_FTC_OFFER" xfId="277"/>
    <cellStyle name="ปกติ_FTC_OFFER" xfId="278"/>
    <cellStyle name="똿뗦먛귟 [0.00]_PRODUCT DETAIL Q1" xfId="279"/>
    <cellStyle name="똿뗦먛귟_PRODUCT DETAIL Q1" xfId="280"/>
    <cellStyle name="믅됞 [0.00]_PRODUCT DETAIL Q1" xfId="281"/>
    <cellStyle name="믅됞_PRODUCT DETAIL Q1" xfId="282"/>
    <cellStyle name="백분율_95" xfId="283"/>
    <cellStyle name="뷭?_BOOKSHIP" xfId="284"/>
    <cellStyle name="一般_00Q3902REV.1" xfId="285"/>
    <cellStyle name="千分位[0]_00Q3902REV.1" xfId="286"/>
    <cellStyle name="千分位_00Q3902REV.1" xfId="287"/>
    <cellStyle name="콤마 [ - 유형1" xfId="288"/>
    <cellStyle name="콤마 [ - 유형2" xfId="289"/>
    <cellStyle name="콤마 [ - 유형3" xfId="290"/>
    <cellStyle name="콤마 [ - 유형4" xfId="291"/>
    <cellStyle name="콤마 [ - 유형5" xfId="292"/>
    <cellStyle name="콤마 [ - 유형6" xfId="293"/>
    <cellStyle name="콤마 [ - 유형7" xfId="294"/>
    <cellStyle name="콤마 [ - 유형8" xfId="295"/>
    <cellStyle name="콤마 [0]_ 비목별 월별기술 " xfId="296"/>
    <cellStyle name="콤마_ 비목별 월별기술 " xfId="297"/>
    <cellStyle name="통화 [0]_1202" xfId="298"/>
    <cellStyle name="통화_1202" xfId="299"/>
    <cellStyle name="표준_(정보부문)월별인원계획" xfId="300"/>
    <cellStyle name="常规_Aug. total -1st-2002" xfId="301"/>
    <cellStyle name="桁区切り [0.00]_BE-BQ" xfId="302"/>
    <cellStyle name="桁区切り_BE-BQ" xfId="303"/>
    <cellStyle name="標準_BE-BQ" xfId="304"/>
    <cellStyle name="貨幣 [0]_00Q3902REV.1" xfId="305"/>
    <cellStyle name="貨幣[0]_BRE" xfId="306"/>
    <cellStyle name="貨幣_00Q3902REV.1" xfId="307"/>
    <cellStyle name="通貨 [0.00]_BE-BQ" xfId="308"/>
    <cellStyle name="通貨_BE-BQ" xfId="309"/>
    <cellStyle name=" [0.00]_ Att. 1- Cover" xfId="310"/>
    <cellStyle name="_ Att. 1- Cover" xfId="311"/>
    <cellStyle name="?_ Att. 1- Cover" xfId="312"/>
  </cellStyles>
  <dxfs count="58"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strike val="0"/>
        <condense val="0"/>
        <extend val="0"/>
      </font>
    </dxf>
    <dxf>
      <font>
        <strike val="0"/>
        <condense val="0"/>
        <extend val="0"/>
        <u val="none"/>
      </font>
      <fill>
        <patternFill>
          <bgColor indexed="48"/>
        </patternFill>
      </fill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19050</xdr:rowOff>
    </xdr:from>
    <xdr:to>
      <xdr:col>6</xdr:col>
      <xdr:colOff>257175</xdr:colOff>
      <xdr:row>16</xdr:row>
      <xdr:rowOff>19050</xdr:rowOff>
    </xdr:to>
    <xdr:pic>
      <xdr:nvPicPr>
        <xdr:cNvPr id="2049" name="Picture 1" descr="PVSD final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5025" y="714375"/>
          <a:ext cx="224790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428625</xdr:colOff>
      <xdr:row>0</xdr:row>
      <xdr:rowOff>0</xdr:rowOff>
    </xdr:to>
    <xdr:grpSp>
      <xdr:nvGrpSpPr>
        <xdr:cNvPr id="5121" name="Group 1"/>
        <xdr:cNvGrpSpPr>
          <a:grpSpLocks/>
        </xdr:cNvGrpSpPr>
      </xdr:nvGrpSpPr>
      <xdr:grpSpPr bwMode="auto">
        <a:xfrm>
          <a:off x="19050" y="0"/>
          <a:ext cx="609600" cy="0"/>
          <a:chOff x="83" y="266"/>
          <a:chExt cx="107" cy="44"/>
        </a:xfrm>
      </xdr:grpSpPr>
      <xdr:grpSp>
        <xdr:nvGrpSpPr>
          <xdr:cNvPr id="5122" name="Group 2"/>
          <xdr:cNvGrpSpPr>
            <a:grpSpLocks/>
          </xdr:cNvGrpSpPr>
        </xdr:nvGrpSpPr>
        <xdr:grpSpPr bwMode="auto">
          <a:xfrm>
            <a:off x="83" y="266"/>
            <a:ext cx="107" cy="44"/>
            <a:chOff x="0" y="11"/>
            <a:chExt cx="108" cy="55"/>
          </a:xfrm>
        </xdr:grpSpPr>
        <xdr:sp macro="" textlink="">
          <xdr:nvSpPr>
            <xdr:cNvPr id="5125" name="Oval 3"/>
            <xdr:cNvSpPr>
              <a:spLocks noChangeArrowheads="1"/>
            </xdr:cNvSpPr>
          </xdr:nvSpPr>
          <xdr:spPr bwMode="auto">
            <a:xfrm>
              <a:off x="4" y="24"/>
              <a:ext cx="102" cy="42"/>
            </a:xfrm>
            <a:prstGeom prst="ellipse">
              <a:avLst/>
            </a:prstGeom>
            <a:solidFill>
              <a:srgbClr val="FF0000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126" name="Oval 4"/>
            <xdr:cNvSpPr>
              <a:spLocks noChangeArrowheads="1"/>
            </xdr:cNvSpPr>
          </xdr:nvSpPr>
          <xdr:spPr bwMode="auto">
            <a:xfrm>
              <a:off x="0" y="11"/>
              <a:ext cx="108" cy="50"/>
            </a:xfrm>
            <a:prstGeom prst="ellipse">
              <a:avLst/>
            </a:prstGeom>
            <a:solidFill>
              <a:srgbClr val="00CC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5365" name="Text Box 5"/>
          <xdr:cNvSpPr txBox="1">
            <a:spLocks noChangeArrowheads="1"/>
          </xdr:cNvSpPr>
        </xdr:nvSpPr>
        <xdr:spPr bwMode="auto">
          <a:xfrm>
            <a:off x="-6290789407583" y="0"/>
            <a:ext cx="92" cy="0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91440" tIns="0" rIns="91440" bIns="0" anchor="t" upright="1"/>
          <a:lstStyle/>
          <a:p>
            <a:pPr algn="ctr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.VnTimeH"/>
              </a:rPr>
              <a:t>hanoi</a:t>
            </a:r>
            <a:endParaRPr lang="en-US" sz="1200" b="0" i="0" u="none" strike="noStrike" baseline="0">
              <a:solidFill>
                <a:srgbClr val="000000"/>
              </a:solidFill>
              <a:latin typeface=".VnVogueH"/>
            </a:endParaRPr>
          </a:p>
          <a:p>
            <a:pPr algn="ctr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.VnVogueH"/>
            </a:endParaRPr>
          </a:p>
        </xdr:txBody>
      </xdr:sp>
      <xdr:sp macro="" textlink="">
        <xdr:nvSpPr>
          <xdr:cNvPr id="15366" name="Text Box 6"/>
          <xdr:cNvSpPr txBox="1">
            <a:spLocks noChangeArrowheads="1"/>
          </xdr:cNvSpPr>
        </xdr:nvSpPr>
        <xdr:spPr bwMode="auto">
          <a:xfrm>
            <a:off x="-3283595202908" y="0"/>
            <a:ext cx="92" cy="0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91440" tIns="0" rIns="91440" bIns="0" anchor="t" upright="1"/>
          <a:lstStyle/>
          <a:p>
            <a:pPr algn="ctr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.VnTimeH"/>
              </a:rPr>
              <a:t> Cpa</a:t>
            </a:r>
            <a:endParaRPr lang="en-US" sz="1200" b="0" i="0" u="none" strike="noStrike" baseline="0">
              <a:solidFill>
                <a:srgbClr val="000000"/>
              </a:solidFill>
              <a:latin typeface=".VnTifani HeavyH"/>
            </a:endParaRPr>
          </a:p>
          <a:p>
            <a:pPr algn="ctr" rtl="0">
              <a:defRPr sz="1000"/>
            </a:pPr>
            <a:endParaRPr lang="en-US" sz="1200" b="0" i="0" u="none" strike="noStrike" baseline="0">
              <a:solidFill>
                <a:srgbClr val="000000"/>
              </a:solidFill>
              <a:latin typeface=".VnTifani HeavyH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ngocanhhd@yahoo.com.v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7062" zoomScaleNormal="46" zoomScaleSheetLayoutView="4" workbookViewId="0"/>
  </sheetViews>
  <sheetFormatPr defaultRowHeight="15"/>
  <sheetData/>
  <phoneticPr fontId="36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39"/>
  </sheetPr>
  <dimension ref="A1:R195"/>
  <sheetViews>
    <sheetView topLeftCell="A138" zoomScaleSheetLayoutView="100" workbookViewId="0">
      <selection activeCell="H182" sqref="H182"/>
    </sheetView>
  </sheetViews>
  <sheetFormatPr defaultRowHeight="18" customHeight="1" outlineLevelRow="1"/>
  <cols>
    <col min="1" max="1" width="3.375" style="280" customWidth="1"/>
    <col min="2" max="2" width="16.125" style="753" customWidth="1"/>
    <col min="3" max="3" width="0.875" style="253" customWidth="1"/>
    <col min="4" max="4" width="13.75" style="253" bestFit="1" customWidth="1"/>
    <col min="5" max="5" width="0.5" style="253" customWidth="1"/>
    <col min="6" max="6" width="13.375" style="253" customWidth="1"/>
    <col min="7" max="7" width="1.125" style="253" customWidth="1"/>
    <col min="8" max="8" width="16.5" style="254" customWidth="1"/>
    <col min="9" max="9" width="1.375" style="254" customWidth="1"/>
    <col min="10" max="10" width="15.75" style="254" customWidth="1"/>
    <col min="11" max="11" width="0.25" style="253" customWidth="1"/>
    <col min="12" max="12" width="17" style="250" bestFit="1" customWidth="1"/>
    <col min="13" max="13" width="13.25" style="251" customWidth="1"/>
    <col min="14" max="14" width="17" style="251" bestFit="1" customWidth="1"/>
    <col min="15" max="15" width="15" style="256" customWidth="1"/>
    <col min="16" max="16" width="15.375" style="256" bestFit="1" customWidth="1"/>
    <col min="17" max="17" width="14.25" style="256" bestFit="1" customWidth="1"/>
    <col min="18" max="18" width="14.25" style="250" bestFit="1" customWidth="1"/>
    <col min="19" max="19" width="18.5" style="253" customWidth="1"/>
    <col min="20" max="16384" width="9" style="253"/>
  </cols>
  <sheetData>
    <row r="1" spans="1:18" s="248" customFormat="1" ht="18" customHeight="1">
      <c r="A1" s="224" t="s">
        <v>1285</v>
      </c>
      <c r="H1" s="249"/>
      <c r="I1" s="249"/>
      <c r="J1" s="249" t="s">
        <v>1352</v>
      </c>
      <c r="L1" s="250"/>
      <c r="M1" s="251"/>
      <c r="N1" s="251"/>
      <c r="O1" s="251"/>
      <c r="P1" s="251"/>
      <c r="Q1" s="251"/>
      <c r="R1" s="250"/>
    </row>
    <row r="2" spans="1:18" ht="15" customHeight="1">
      <c r="A2" s="225" t="s">
        <v>458</v>
      </c>
      <c r="B2" s="253"/>
      <c r="J2" s="254" t="s">
        <v>104</v>
      </c>
      <c r="L2" s="255"/>
      <c r="M2" s="256"/>
      <c r="N2" s="256"/>
      <c r="R2" s="255"/>
    </row>
    <row r="3" spans="1:18" ht="15" customHeight="1">
      <c r="A3" s="257" t="s">
        <v>773</v>
      </c>
      <c r="B3" s="258"/>
      <c r="C3" s="258"/>
      <c r="D3" s="258"/>
      <c r="E3" s="258"/>
      <c r="F3" s="258"/>
      <c r="G3" s="258"/>
      <c r="H3" s="259"/>
      <c r="I3" s="259"/>
      <c r="J3" s="259" t="s">
        <v>591</v>
      </c>
      <c r="L3" s="255"/>
      <c r="M3" s="256"/>
      <c r="N3" s="256"/>
      <c r="R3" s="255"/>
    </row>
    <row r="4" spans="1:18" ht="9.75" customHeight="1">
      <c r="A4" s="253"/>
      <c r="L4" s="781"/>
      <c r="M4" s="782"/>
      <c r="N4" s="782"/>
      <c r="O4" s="782"/>
      <c r="P4" s="782"/>
      <c r="Q4" s="782"/>
    </row>
    <row r="5" spans="1:18" s="248" customFormat="1" ht="20.25" customHeight="1">
      <c r="A5" s="755" t="s">
        <v>994</v>
      </c>
      <c r="B5" s="261" t="s">
        <v>911</v>
      </c>
      <c r="H5" s="249"/>
      <c r="I5" s="249"/>
      <c r="J5" s="249"/>
      <c r="L5" s="781"/>
      <c r="M5" s="782"/>
      <c r="N5" s="782"/>
      <c r="O5" s="782"/>
      <c r="P5" s="782"/>
      <c r="Q5" s="782"/>
      <c r="R5" s="250"/>
    </row>
    <row r="6" spans="1:18" s="248" customFormat="1" ht="20.25" customHeight="1">
      <c r="A6" s="755" t="s">
        <v>997</v>
      </c>
      <c r="B6" s="261" t="s">
        <v>835</v>
      </c>
      <c r="H6" s="249"/>
      <c r="I6" s="249"/>
      <c r="J6" s="249"/>
      <c r="L6" s="781"/>
      <c r="M6" s="782"/>
      <c r="N6" s="782"/>
      <c r="O6" s="782"/>
      <c r="P6" s="782"/>
      <c r="Q6" s="782"/>
      <c r="R6" s="250"/>
    </row>
    <row r="7" spans="1:18" s="248" customFormat="1" ht="30.75" customHeight="1">
      <c r="B7" s="837" t="s">
        <v>1028</v>
      </c>
      <c r="C7" s="838"/>
      <c r="D7" s="838"/>
      <c r="E7" s="838"/>
      <c r="F7" s="839"/>
      <c r="G7" s="840"/>
      <c r="H7" s="841" t="s">
        <v>794</v>
      </c>
      <c r="I7" s="842"/>
      <c r="J7" s="843" t="s">
        <v>793</v>
      </c>
      <c r="L7" s="781"/>
      <c r="M7" s="782"/>
      <c r="N7" s="782"/>
      <c r="O7" s="782"/>
      <c r="P7" s="782"/>
      <c r="Q7" s="782"/>
      <c r="R7" s="250"/>
    </row>
    <row r="8" spans="1:18" s="248" customFormat="1" ht="29.25" customHeight="1">
      <c r="B8" s="844" t="s">
        <v>883</v>
      </c>
      <c r="C8" s="845"/>
      <c r="D8" s="846"/>
      <c r="E8" s="846"/>
      <c r="F8" s="846"/>
      <c r="G8" s="847"/>
      <c r="H8" s="848"/>
      <c r="I8" s="849"/>
      <c r="J8" s="850"/>
      <c r="L8" s="781"/>
      <c r="M8" s="782"/>
      <c r="N8" s="782"/>
      <c r="O8" s="782"/>
      <c r="P8" s="782"/>
      <c r="Q8" s="782"/>
      <c r="R8" s="250"/>
    </row>
    <row r="9" spans="1:18" s="784" customFormat="1" ht="19.5" customHeight="1">
      <c r="B9" s="851" t="s">
        <v>447</v>
      </c>
      <c r="C9" s="852"/>
      <c r="D9" s="853"/>
      <c r="E9" s="853"/>
      <c r="F9" s="854"/>
      <c r="G9" s="855"/>
      <c r="H9" s="1216">
        <v>70000000</v>
      </c>
      <c r="I9" s="856"/>
      <c r="J9" s="1211">
        <v>70000000</v>
      </c>
      <c r="L9" s="781">
        <v>0</v>
      </c>
      <c r="M9" s="782"/>
      <c r="N9" s="782"/>
      <c r="O9" s="782"/>
      <c r="P9" s="782"/>
      <c r="Q9" s="782"/>
      <c r="R9" s="781"/>
    </row>
    <row r="10" spans="1:18" s="784" customFormat="1" ht="19.5" customHeight="1">
      <c r="B10" s="851" t="s">
        <v>448</v>
      </c>
      <c r="C10" s="852"/>
      <c r="D10" s="853"/>
      <c r="E10" s="853"/>
      <c r="F10" s="854"/>
      <c r="G10" s="855"/>
      <c r="H10" s="1214"/>
      <c r="I10" s="856"/>
      <c r="J10" s="1211"/>
      <c r="L10" s="781"/>
      <c r="M10" s="782"/>
      <c r="N10" s="782"/>
      <c r="O10" s="782"/>
      <c r="P10" s="782"/>
      <c r="Q10" s="782"/>
      <c r="R10" s="781"/>
    </row>
    <row r="11" spans="1:18" ht="19.5" customHeight="1">
      <c r="A11" s="253"/>
      <c r="B11" s="857" t="s">
        <v>446</v>
      </c>
      <c r="C11" s="858"/>
      <c r="D11" s="859"/>
      <c r="E11" s="859"/>
      <c r="F11" s="860"/>
      <c r="G11" s="861"/>
      <c r="H11" s="1217"/>
      <c r="I11" s="862"/>
      <c r="J11" s="1212"/>
      <c r="L11" s="778"/>
      <c r="M11" s="777"/>
      <c r="N11" s="777"/>
      <c r="O11" s="777"/>
      <c r="P11" s="777"/>
      <c r="Q11" s="777"/>
      <c r="R11" s="255"/>
    </row>
    <row r="12" spans="1:18" ht="19.5" hidden="1" customHeight="1">
      <c r="A12" s="253"/>
      <c r="B12" s="857" t="s">
        <v>884</v>
      </c>
      <c r="C12" s="858"/>
      <c r="D12" s="859"/>
      <c r="E12" s="859"/>
      <c r="F12" s="860"/>
      <c r="G12" s="861"/>
      <c r="H12" s="1217">
        <v>0</v>
      </c>
      <c r="I12" s="862"/>
      <c r="J12" s="1212">
        <v>0</v>
      </c>
      <c r="L12" s="778"/>
      <c r="M12" s="777"/>
      <c r="N12" s="777"/>
      <c r="O12" s="777"/>
      <c r="P12" s="777"/>
      <c r="Q12" s="777"/>
      <c r="R12" s="255"/>
    </row>
    <row r="13" spans="1:18" ht="19.5" hidden="1" customHeight="1">
      <c r="A13" s="253"/>
      <c r="B13" s="857" t="s">
        <v>885</v>
      </c>
      <c r="C13" s="858"/>
      <c r="D13" s="859"/>
      <c r="E13" s="859"/>
      <c r="F13" s="860"/>
      <c r="G13" s="861"/>
      <c r="H13" s="1217">
        <v>0</v>
      </c>
      <c r="I13" s="862"/>
      <c r="J13" s="1212">
        <v>0</v>
      </c>
      <c r="L13" s="778"/>
      <c r="M13" s="777"/>
      <c r="N13" s="777"/>
      <c r="O13" s="777"/>
      <c r="P13" s="777"/>
      <c r="Q13" s="777"/>
      <c r="R13" s="255"/>
    </row>
    <row r="14" spans="1:18" ht="19.5" hidden="1" customHeight="1">
      <c r="A14" s="253"/>
      <c r="B14" s="857" t="s">
        <v>870</v>
      </c>
      <c r="C14" s="858"/>
      <c r="D14" s="859"/>
      <c r="E14" s="859"/>
      <c r="F14" s="860"/>
      <c r="G14" s="861"/>
      <c r="H14" s="1217">
        <v>0</v>
      </c>
      <c r="I14" s="862"/>
      <c r="J14" s="1212">
        <v>0</v>
      </c>
      <c r="L14" s="778"/>
      <c r="M14" s="777"/>
      <c r="N14" s="777"/>
      <c r="O14" s="777"/>
      <c r="P14" s="777"/>
      <c r="Q14" s="777"/>
      <c r="R14" s="255"/>
    </row>
    <row r="15" spans="1:18" s="784" customFormat="1" ht="19.5" customHeight="1">
      <c r="B15" s="851" t="s">
        <v>449</v>
      </c>
      <c r="C15" s="852"/>
      <c r="D15" s="853"/>
      <c r="E15" s="853"/>
      <c r="F15" s="854"/>
      <c r="G15" s="855"/>
      <c r="H15" s="1214">
        <v>0</v>
      </c>
      <c r="I15" s="856"/>
      <c r="J15" s="1211">
        <v>0</v>
      </c>
      <c r="L15" s="781"/>
      <c r="M15" s="782"/>
      <c r="N15" s="782"/>
      <c r="O15" s="782"/>
      <c r="P15" s="782"/>
      <c r="Q15" s="782"/>
      <c r="R15" s="781"/>
    </row>
    <row r="16" spans="1:18" ht="19.5" hidden="1" customHeight="1">
      <c r="A16" s="253"/>
      <c r="B16" s="857" t="s">
        <v>872</v>
      </c>
      <c r="C16" s="858"/>
      <c r="D16" s="859"/>
      <c r="E16" s="859"/>
      <c r="F16" s="860"/>
      <c r="G16" s="861"/>
      <c r="H16" s="1218">
        <v>0</v>
      </c>
      <c r="I16" s="862"/>
      <c r="J16" s="1212">
        <v>0</v>
      </c>
      <c r="L16" s="778"/>
      <c r="M16" s="777"/>
      <c r="N16" s="777"/>
      <c r="O16" s="777"/>
      <c r="P16" s="777"/>
      <c r="Q16" s="777"/>
      <c r="R16" s="255"/>
    </row>
    <row r="17" spans="1:18" ht="19.5" hidden="1" customHeight="1">
      <c r="A17" s="253"/>
      <c r="B17" s="857" t="s">
        <v>873</v>
      </c>
      <c r="C17" s="858"/>
      <c r="D17" s="859"/>
      <c r="E17" s="859"/>
      <c r="F17" s="860"/>
      <c r="G17" s="861"/>
      <c r="H17" s="1218">
        <v>0</v>
      </c>
      <c r="I17" s="862"/>
      <c r="J17" s="1212">
        <v>0</v>
      </c>
      <c r="L17" s="778"/>
      <c r="M17" s="777"/>
      <c r="N17" s="777"/>
      <c r="O17" s="777"/>
      <c r="P17" s="777"/>
      <c r="Q17" s="777"/>
      <c r="R17" s="255"/>
    </row>
    <row r="18" spans="1:18" s="784" customFormat="1" ht="19.5" customHeight="1">
      <c r="B18" s="851" t="s">
        <v>450</v>
      </c>
      <c r="C18" s="852"/>
      <c r="D18" s="853"/>
      <c r="E18" s="853"/>
      <c r="F18" s="854"/>
      <c r="G18" s="855"/>
      <c r="H18" s="1214">
        <v>70000000</v>
      </c>
      <c r="I18" s="856"/>
      <c r="J18" s="1211">
        <v>70000000</v>
      </c>
      <c r="L18" s="781">
        <v>0</v>
      </c>
      <c r="M18" s="782"/>
      <c r="N18" s="782"/>
      <c r="O18" s="782"/>
      <c r="P18" s="782"/>
      <c r="Q18" s="782"/>
      <c r="R18" s="781"/>
    </row>
    <row r="19" spans="1:18" s="248" customFormat="1" ht="26.25" customHeight="1">
      <c r="B19" s="863" t="s">
        <v>863</v>
      </c>
      <c r="C19" s="864"/>
      <c r="D19" s="865"/>
      <c r="E19" s="865"/>
      <c r="F19" s="866"/>
      <c r="G19" s="867"/>
      <c r="H19" s="1219"/>
      <c r="I19" s="868"/>
      <c r="J19" s="1213"/>
      <c r="L19" s="781"/>
      <c r="M19" s="782"/>
      <c r="N19" s="782"/>
      <c r="O19" s="782"/>
      <c r="P19" s="782"/>
      <c r="Q19" s="782"/>
      <c r="R19" s="250"/>
    </row>
    <row r="20" spans="1:18" s="784" customFormat="1" ht="19.5" customHeight="1">
      <c r="B20" s="851" t="s">
        <v>447</v>
      </c>
      <c r="C20" s="852"/>
      <c r="D20" s="853"/>
      <c r="E20" s="853"/>
      <c r="F20" s="854"/>
      <c r="G20" s="855"/>
      <c r="H20" s="1214">
        <f>J27</f>
        <v>42777768</v>
      </c>
      <c r="I20" s="868"/>
      <c r="J20" s="1220">
        <v>39861102</v>
      </c>
      <c r="L20" s="781">
        <v>0</v>
      </c>
      <c r="M20" s="782"/>
      <c r="N20" s="782"/>
      <c r="O20" s="782"/>
      <c r="P20" s="782"/>
      <c r="Q20" s="782"/>
      <c r="R20" s="781"/>
    </row>
    <row r="21" spans="1:18" s="784" customFormat="1" ht="19.5" customHeight="1">
      <c r="B21" s="851" t="s">
        <v>448</v>
      </c>
      <c r="C21" s="852"/>
      <c r="D21" s="853"/>
      <c r="E21" s="853"/>
      <c r="F21" s="854"/>
      <c r="G21" s="855"/>
      <c r="H21" s="1214">
        <f>H22</f>
        <v>2916666</v>
      </c>
      <c r="I21" s="856"/>
      <c r="J21" s="1220">
        <f>J22</f>
        <v>2916666</v>
      </c>
      <c r="L21" s="781"/>
      <c r="M21" s="782"/>
      <c r="N21" s="782"/>
      <c r="O21" s="782"/>
      <c r="P21" s="782"/>
      <c r="Q21" s="782"/>
      <c r="R21" s="781"/>
    </row>
    <row r="22" spans="1:18" ht="19.5" customHeight="1">
      <c r="A22" s="253"/>
      <c r="B22" s="857" t="s">
        <v>451</v>
      </c>
      <c r="C22" s="858"/>
      <c r="D22" s="859"/>
      <c r="E22" s="859"/>
      <c r="F22" s="860"/>
      <c r="G22" s="861"/>
      <c r="H22" s="1217">
        <v>2916666</v>
      </c>
      <c r="I22" s="862"/>
      <c r="J22" s="1212">
        <v>2916666</v>
      </c>
      <c r="L22" s="778"/>
      <c r="M22" s="777"/>
      <c r="N22" s="777"/>
      <c r="O22" s="777"/>
      <c r="P22" s="777"/>
      <c r="Q22" s="777"/>
      <c r="R22" s="255"/>
    </row>
    <row r="23" spans="1:18" ht="19.5" hidden="1" customHeight="1">
      <c r="A23" s="253"/>
      <c r="B23" s="857" t="s">
        <v>870</v>
      </c>
      <c r="C23" s="858"/>
      <c r="D23" s="859"/>
      <c r="E23" s="859"/>
      <c r="F23" s="860"/>
      <c r="G23" s="861"/>
      <c r="H23" s="1217"/>
      <c r="I23" s="862"/>
      <c r="J23" s="1212"/>
      <c r="L23" s="778"/>
      <c r="M23" s="777"/>
      <c r="N23" s="777"/>
      <c r="O23" s="777"/>
      <c r="P23" s="777"/>
      <c r="Q23" s="777"/>
      <c r="R23" s="255"/>
    </row>
    <row r="24" spans="1:18" s="784" customFormat="1" ht="19.5" customHeight="1">
      <c r="B24" s="851" t="s">
        <v>449</v>
      </c>
      <c r="C24" s="852"/>
      <c r="D24" s="853"/>
      <c r="E24" s="853"/>
      <c r="F24" s="854"/>
      <c r="G24" s="855"/>
      <c r="H24" s="1214">
        <v>0</v>
      </c>
      <c r="I24" s="856"/>
      <c r="J24" s="1211">
        <v>0</v>
      </c>
      <c r="L24" s="781"/>
      <c r="M24" s="782"/>
      <c r="N24" s="782"/>
      <c r="O24" s="782"/>
      <c r="P24" s="782"/>
      <c r="Q24" s="782"/>
      <c r="R24" s="781"/>
    </row>
    <row r="25" spans="1:18" ht="19.5" customHeight="1">
      <c r="A25" s="253"/>
      <c r="B25" s="857" t="s">
        <v>872</v>
      </c>
      <c r="C25" s="858"/>
      <c r="D25" s="859"/>
      <c r="E25" s="859"/>
      <c r="F25" s="860"/>
      <c r="G25" s="861"/>
      <c r="H25" s="1217"/>
      <c r="I25" s="862"/>
      <c r="J25" s="1212"/>
      <c r="L25" s="778"/>
      <c r="M25" s="777"/>
      <c r="N25" s="777"/>
      <c r="O25" s="777"/>
      <c r="P25" s="777"/>
      <c r="Q25" s="777"/>
      <c r="R25" s="255"/>
    </row>
    <row r="26" spans="1:18" ht="19.5" customHeight="1">
      <c r="A26" s="253"/>
      <c r="B26" s="857" t="s">
        <v>873</v>
      </c>
      <c r="C26" s="858"/>
      <c r="D26" s="859"/>
      <c r="E26" s="859"/>
      <c r="F26" s="860"/>
      <c r="G26" s="861"/>
      <c r="H26" s="1217">
        <v>0</v>
      </c>
      <c r="I26" s="862"/>
      <c r="J26" s="1212">
        <v>0</v>
      </c>
      <c r="L26" s="778"/>
      <c r="M26" s="777"/>
      <c r="N26" s="777"/>
      <c r="O26" s="777"/>
      <c r="P26" s="777"/>
      <c r="Q26" s="777"/>
      <c r="R26" s="255"/>
    </row>
    <row r="27" spans="1:18" s="784" customFormat="1" ht="19.5" customHeight="1">
      <c r="B27" s="851" t="s">
        <v>452</v>
      </c>
      <c r="C27" s="852"/>
      <c r="D27" s="853"/>
      <c r="E27" s="853"/>
      <c r="F27" s="854"/>
      <c r="G27" s="855"/>
      <c r="H27" s="1214">
        <f>H20+H21</f>
        <v>45694434</v>
      </c>
      <c r="I27" s="854">
        <f>I20+I21</f>
        <v>0</v>
      </c>
      <c r="J27" s="1214">
        <f>J20+J21</f>
        <v>42777768</v>
      </c>
      <c r="L27" s="781">
        <v>0</v>
      </c>
      <c r="M27" s="782"/>
      <c r="N27" s="782"/>
      <c r="O27" s="782"/>
      <c r="P27" s="782"/>
      <c r="Q27" s="782"/>
      <c r="R27" s="781"/>
    </row>
    <row r="28" spans="1:18" s="248" customFormat="1" ht="28.5" customHeight="1">
      <c r="B28" s="863" t="s">
        <v>886</v>
      </c>
      <c r="C28" s="864"/>
      <c r="D28" s="865"/>
      <c r="E28" s="865"/>
      <c r="F28" s="866"/>
      <c r="G28" s="867"/>
      <c r="H28" s="1219"/>
      <c r="I28" s="868"/>
      <c r="J28" s="1213"/>
      <c r="L28" s="781"/>
      <c r="M28" s="782"/>
      <c r="N28" s="782"/>
      <c r="O28" s="782"/>
      <c r="P28" s="782"/>
      <c r="Q28" s="782"/>
      <c r="R28" s="250"/>
    </row>
    <row r="29" spans="1:18" s="784" customFormat="1" ht="19.5" customHeight="1">
      <c r="B29" s="851" t="s">
        <v>453</v>
      </c>
      <c r="C29" s="852"/>
      <c r="D29" s="853"/>
      <c r="E29" s="853"/>
      <c r="F29" s="854"/>
      <c r="G29" s="855"/>
      <c r="H29" s="1214">
        <f>H9-H20</f>
        <v>27222232</v>
      </c>
      <c r="I29" s="854">
        <f>I9-I20</f>
        <v>0</v>
      </c>
      <c r="J29" s="1220">
        <f>J9-J20</f>
        <v>30138898</v>
      </c>
      <c r="L29" s="781">
        <v>0</v>
      </c>
      <c r="M29" s="782"/>
      <c r="N29" s="782"/>
      <c r="O29" s="782"/>
      <c r="P29" s="782"/>
      <c r="Q29" s="782"/>
      <c r="R29" s="781"/>
    </row>
    <row r="30" spans="1:18" s="784" customFormat="1" ht="19.5" customHeight="1">
      <c r="B30" s="869" t="s">
        <v>454</v>
      </c>
      <c r="C30" s="870"/>
      <c r="D30" s="871"/>
      <c r="E30" s="871"/>
      <c r="F30" s="872"/>
      <c r="G30" s="873"/>
      <c r="H30" s="1215">
        <f>H18-H27</f>
        <v>24305566</v>
      </c>
      <c r="I30" s="872">
        <f>I18-I27</f>
        <v>0</v>
      </c>
      <c r="J30" s="1221">
        <f>J18-J27</f>
        <v>27222232</v>
      </c>
      <c r="L30" s="781">
        <v>0</v>
      </c>
      <c r="M30" s="782"/>
      <c r="N30" s="782"/>
      <c r="O30" s="782"/>
      <c r="P30" s="782"/>
      <c r="Q30" s="782"/>
      <c r="R30" s="781"/>
    </row>
    <row r="31" spans="1:18" s="784" customFormat="1" ht="15" customHeight="1">
      <c r="B31" s="874"/>
      <c r="C31" s="782"/>
      <c r="D31" s="875"/>
      <c r="E31" s="875"/>
      <c r="F31" s="876"/>
      <c r="G31" s="781"/>
      <c r="H31" s="877"/>
      <c r="I31" s="876"/>
      <c r="J31" s="877"/>
      <c r="L31" s="781"/>
      <c r="M31" s="782"/>
      <c r="N31" s="782"/>
      <c r="O31" s="782"/>
      <c r="P31" s="782"/>
      <c r="Q31" s="782"/>
      <c r="R31" s="781"/>
    </row>
    <row r="32" spans="1:18" ht="19.5" customHeight="1">
      <c r="A32" s="755" t="s">
        <v>1000</v>
      </c>
      <c r="B32" s="261" t="s">
        <v>704</v>
      </c>
      <c r="H32" s="819" t="s">
        <v>792</v>
      </c>
      <c r="I32" s="820"/>
      <c r="J32" s="819" t="s">
        <v>791</v>
      </c>
      <c r="M32" s="782"/>
      <c r="N32" s="782"/>
      <c r="O32" s="782"/>
      <c r="P32" s="782"/>
      <c r="Q32" s="782"/>
    </row>
    <row r="33" spans="1:18" s="248" customFormat="1" ht="4.5" customHeight="1">
      <c r="B33" s="261"/>
      <c r="C33" s="878"/>
      <c r="D33" s="878"/>
      <c r="E33" s="878"/>
      <c r="F33" s="878"/>
      <c r="G33" s="878"/>
      <c r="H33" s="249"/>
      <c r="I33" s="249"/>
      <c r="J33" s="249"/>
      <c r="L33" s="781"/>
      <c r="M33" s="782"/>
      <c r="N33" s="782"/>
      <c r="O33" s="782"/>
      <c r="P33" s="782"/>
      <c r="Q33" s="782"/>
      <c r="R33" s="250"/>
    </row>
    <row r="34" spans="1:18" s="248" customFormat="1" ht="19.5" customHeight="1">
      <c r="B34" s="261" t="s">
        <v>658</v>
      </c>
      <c r="C34" s="878"/>
      <c r="D34" s="878"/>
      <c r="E34" s="878"/>
      <c r="F34" s="878"/>
      <c r="G34" s="878"/>
      <c r="H34" s="249">
        <f>SUM(H35:H38)</f>
        <v>26874945220</v>
      </c>
      <c r="I34" s="249"/>
      <c r="J34" s="249">
        <f>SUM(J35:J38)</f>
        <v>19569735340</v>
      </c>
      <c r="K34" s="249"/>
      <c r="L34" s="781"/>
      <c r="M34" s="782"/>
      <c r="N34" s="782"/>
      <c r="O34" s="782"/>
      <c r="P34" s="782"/>
      <c r="Q34" s="782"/>
      <c r="R34" s="250"/>
    </row>
    <row r="35" spans="1:18" ht="19.5" customHeight="1">
      <c r="A35" s="253"/>
      <c r="B35" s="350" t="s">
        <v>613</v>
      </c>
      <c r="C35" s="879"/>
      <c r="D35" s="879"/>
      <c r="E35" s="879"/>
      <c r="F35" s="879"/>
      <c r="G35" s="879"/>
      <c r="H35" s="977">
        <v>17878988114</v>
      </c>
      <c r="J35" s="254">
        <v>16425663142</v>
      </c>
      <c r="K35" s="254"/>
      <c r="L35" s="778"/>
      <c r="M35" s="777"/>
      <c r="N35" s="777"/>
      <c r="O35" s="777"/>
      <c r="P35" s="777"/>
      <c r="Q35" s="777"/>
      <c r="R35" s="255"/>
    </row>
    <row r="36" spans="1:18" ht="19.5" customHeight="1">
      <c r="A36" s="253"/>
      <c r="B36" s="350" t="s">
        <v>806</v>
      </c>
      <c r="C36" s="879"/>
      <c r="D36" s="879"/>
      <c r="E36" s="879"/>
      <c r="F36" s="879"/>
      <c r="G36" s="879"/>
      <c r="H36" s="977">
        <v>0</v>
      </c>
      <c r="J36" s="254">
        <v>0</v>
      </c>
      <c r="K36" s="254"/>
      <c r="L36" s="778"/>
      <c r="M36" s="777"/>
      <c r="N36" s="777"/>
      <c r="O36" s="777"/>
      <c r="P36" s="777"/>
      <c r="Q36" s="777"/>
      <c r="R36" s="255"/>
    </row>
    <row r="37" spans="1:18" ht="19.5" customHeight="1">
      <c r="A37" s="253"/>
      <c r="B37" s="350" t="s">
        <v>61</v>
      </c>
      <c r="C37" s="879"/>
      <c r="D37" s="879"/>
      <c r="E37" s="879"/>
      <c r="F37" s="879"/>
      <c r="G37" s="879"/>
      <c r="H37" s="977">
        <v>1290259354</v>
      </c>
      <c r="J37" s="254">
        <v>1338441172</v>
      </c>
      <c r="K37" s="254"/>
      <c r="L37" s="778"/>
      <c r="M37" s="777"/>
      <c r="N37" s="777"/>
      <c r="O37" s="777"/>
      <c r="P37" s="777"/>
      <c r="Q37" s="777"/>
      <c r="R37" s="255"/>
    </row>
    <row r="38" spans="1:18" ht="19.5" customHeight="1">
      <c r="A38" s="253"/>
      <c r="B38" s="350" t="s">
        <v>149</v>
      </c>
      <c r="C38" s="879"/>
      <c r="D38" s="879"/>
      <c r="E38" s="879"/>
      <c r="F38" s="879"/>
      <c r="G38" s="879"/>
      <c r="H38" s="254">
        <v>7705697752</v>
      </c>
      <c r="J38" s="254">
        <v>1805631026</v>
      </c>
      <c r="K38" s="254"/>
      <c r="L38" s="778"/>
      <c r="M38" s="777"/>
      <c r="N38" s="777"/>
      <c r="O38" s="777"/>
      <c r="P38" s="777"/>
      <c r="Q38" s="777"/>
      <c r="R38" s="255"/>
    </row>
    <row r="39" spans="1:18" ht="6.75" customHeight="1">
      <c r="A39" s="253"/>
      <c r="K39" s="254"/>
      <c r="L39" s="781"/>
      <c r="M39" s="782"/>
      <c r="N39" s="782"/>
      <c r="O39" s="782"/>
      <c r="P39" s="782"/>
      <c r="Q39" s="782"/>
    </row>
    <row r="40" spans="1:18" ht="18" customHeight="1" thickBot="1">
      <c r="A40" s="253"/>
      <c r="B40" s="780" t="s">
        <v>1151</v>
      </c>
      <c r="C40" s="880"/>
      <c r="D40" s="880"/>
      <c r="E40" s="880"/>
      <c r="F40" s="880"/>
      <c r="G40" s="248"/>
      <c r="H40" s="822">
        <f>H34</f>
        <v>26874945220</v>
      </c>
      <c r="I40" s="822">
        <f>I34</f>
        <v>0</v>
      </c>
      <c r="J40" s="822">
        <f>J34</f>
        <v>19569735340</v>
      </c>
      <c r="K40" s="249"/>
      <c r="L40" s="781">
        <v>0</v>
      </c>
      <c r="M40" s="782"/>
      <c r="N40" s="785">
        <v>0</v>
      </c>
      <c r="O40" s="782"/>
      <c r="P40" s="782"/>
      <c r="Q40" s="782"/>
    </row>
    <row r="41" spans="1:18" s="248" customFormat="1" ht="27" customHeight="1" thickTop="1">
      <c r="A41" s="755" t="s">
        <v>1003</v>
      </c>
      <c r="B41" s="261" t="s">
        <v>521</v>
      </c>
      <c r="H41" s="249"/>
      <c r="I41" s="249"/>
      <c r="J41" s="249"/>
      <c r="K41" s="249"/>
      <c r="L41" s="781"/>
      <c r="M41" s="782"/>
      <c r="N41" s="782"/>
      <c r="O41" s="782"/>
      <c r="P41" s="782"/>
      <c r="Q41" s="782"/>
      <c r="R41" s="250"/>
    </row>
    <row r="42" spans="1:18" s="248" customFormat="1" ht="32.25" hidden="1" customHeight="1">
      <c r="A42" s="755"/>
      <c r="B42" s="881" t="s">
        <v>861</v>
      </c>
      <c r="C42" s="1327" t="s">
        <v>916</v>
      </c>
      <c r="D42" s="1329"/>
      <c r="E42" s="1328"/>
      <c r="F42" s="1327" t="s">
        <v>841</v>
      </c>
      <c r="G42" s="1328"/>
      <c r="H42" s="1325" t="s">
        <v>842</v>
      </c>
      <c r="I42" s="1326"/>
      <c r="J42" s="1325" t="s">
        <v>842</v>
      </c>
      <c r="K42" s="1326"/>
      <c r="L42" s="781"/>
      <c r="M42" s="782"/>
      <c r="N42" s="782"/>
      <c r="O42" s="782"/>
      <c r="P42" s="782"/>
      <c r="Q42" s="782"/>
      <c r="R42" s="250"/>
    </row>
    <row r="43" spans="1:18" s="248" customFormat="1" ht="40.5" hidden="1" customHeight="1">
      <c r="A43" s="755"/>
      <c r="B43" s="882" t="s">
        <v>836</v>
      </c>
      <c r="C43" s="883"/>
      <c r="D43" s="884"/>
      <c r="E43" s="885"/>
      <c r="F43" s="884">
        <v>0</v>
      </c>
      <c r="G43" s="885"/>
      <c r="H43" s="886">
        <v>0</v>
      </c>
      <c r="I43" s="887"/>
      <c r="J43" s="886">
        <v>0</v>
      </c>
      <c r="K43" s="887"/>
      <c r="L43" s="781">
        <v>0</v>
      </c>
      <c r="M43" s="782"/>
      <c r="N43" s="785">
        <v>0</v>
      </c>
      <c r="O43" s="782"/>
      <c r="P43" s="782"/>
      <c r="Q43" s="782"/>
      <c r="R43" s="250"/>
    </row>
    <row r="44" spans="1:18" ht="19.5" hidden="1" customHeight="1">
      <c r="A44" s="771"/>
      <c r="B44" s="888" t="s">
        <v>837</v>
      </c>
      <c r="C44" s="889"/>
      <c r="D44" s="890">
        <v>0</v>
      </c>
      <c r="E44" s="891"/>
      <c r="F44" s="889"/>
      <c r="G44" s="891"/>
      <c r="H44" s="889">
        <v>0</v>
      </c>
      <c r="I44" s="891"/>
      <c r="J44" s="889">
        <v>0</v>
      </c>
      <c r="K44" s="891"/>
      <c r="L44" s="778"/>
      <c r="M44" s="777"/>
      <c r="N44" s="777"/>
      <c r="O44" s="777"/>
      <c r="P44" s="777"/>
      <c r="Q44" s="777"/>
      <c r="R44" s="255"/>
    </row>
    <row r="45" spans="1:18" ht="19.5" hidden="1" customHeight="1">
      <c r="A45" s="771"/>
      <c r="B45" s="888" t="s">
        <v>838</v>
      </c>
      <c r="C45" s="889"/>
      <c r="D45" s="890"/>
      <c r="E45" s="891"/>
      <c r="F45" s="889">
        <v>0</v>
      </c>
      <c r="G45" s="891"/>
      <c r="H45" s="889">
        <v>0</v>
      </c>
      <c r="I45" s="891"/>
      <c r="J45" s="889">
        <v>0</v>
      </c>
      <c r="K45" s="891"/>
      <c r="L45" s="778"/>
      <c r="M45" s="777"/>
      <c r="N45" s="777"/>
      <c r="O45" s="777"/>
      <c r="P45" s="777"/>
      <c r="Q45" s="777"/>
      <c r="R45" s="255"/>
    </row>
    <row r="46" spans="1:18" ht="19.5" hidden="1" customHeight="1">
      <c r="A46" s="771"/>
      <c r="B46" s="888" t="s">
        <v>1339</v>
      </c>
      <c r="C46" s="889"/>
      <c r="D46" s="890"/>
      <c r="E46" s="891"/>
      <c r="F46" s="889">
        <v>0</v>
      </c>
      <c r="G46" s="891"/>
      <c r="H46" s="889">
        <v>0</v>
      </c>
      <c r="I46" s="891"/>
      <c r="J46" s="889">
        <v>0</v>
      </c>
      <c r="K46" s="891"/>
      <c r="L46" s="778"/>
      <c r="M46" s="777"/>
      <c r="N46" s="777"/>
      <c r="O46" s="777"/>
      <c r="P46" s="777"/>
      <c r="Q46" s="777"/>
      <c r="R46" s="255"/>
    </row>
    <row r="47" spans="1:18" ht="19.5" hidden="1" customHeight="1">
      <c r="A47" s="771"/>
      <c r="B47" s="892" t="s">
        <v>839</v>
      </c>
      <c r="C47" s="893"/>
      <c r="D47" s="894"/>
      <c r="E47" s="895"/>
      <c r="F47" s="893">
        <v>0</v>
      </c>
      <c r="G47" s="895"/>
      <c r="H47" s="893">
        <v>0</v>
      </c>
      <c r="I47" s="895"/>
      <c r="J47" s="893">
        <v>0</v>
      </c>
      <c r="K47" s="895"/>
      <c r="L47" s="778"/>
      <c r="M47" s="777"/>
      <c r="N47" s="777"/>
      <c r="O47" s="777"/>
      <c r="P47" s="777"/>
      <c r="Q47" s="777"/>
      <c r="R47" s="255"/>
    </row>
    <row r="48" spans="1:18" s="248" customFormat="1" ht="33" hidden="1" customHeight="1">
      <c r="A48" s="755"/>
      <c r="B48" s="896" t="s">
        <v>863</v>
      </c>
      <c r="C48" s="897"/>
      <c r="D48" s="898"/>
      <c r="E48" s="899"/>
      <c r="F48" s="898"/>
      <c r="G48" s="899"/>
      <c r="H48" s="900">
        <v>0</v>
      </c>
      <c r="I48" s="901"/>
      <c r="J48" s="900">
        <v>0</v>
      </c>
      <c r="K48" s="901"/>
      <c r="L48" s="781">
        <v>0</v>
      </c>
      <c r="M48" s="782"/>
      <c r="N48" s="785">
        <v>0</v>
      </c>
      <c r="O48" s="782"/>
      <c r="P48" s="782"/>
      <c r="Q48" s="782"/>
      <c r="R48" s="250"/>
    </row>
    <row r="49" spans="1:18" ht="19.5" hidden="1" customHeight="1">
      <c r="A49" s="771"/>
      <c r="B49" s="888" t="s">
        <v>837</v>
      </c>
      <c r="C49" s="889"/>
      <c r="D49" s="890"/>
      <c r="E49" s="891"/>
      <c r="F49" s="889"/>
      <c r="G49" s="891"/>
      <c r="H49" s="889">
        <v>0</v>
      </c>
      <c r="I49" s="891"/>
      <c r="J49" s="889">
        <v>0</v>
      </c>
      <c r="K49" s="891"/>
      <c r="L49" s="778"/>
      <c r="M49" s="777"/>
      <c r="N49" s="777"/>
      <c r="O49" s="777"/>
      <c r="P49" s="777"/>
      <c r="Q49" s="777"/>
      <c r="R49" s="255"/>
    </row>
    <row r="50" spans="1:18" ht="19.5" hidden="1" customHeight="1">
      <c r="A50" s="771"/>
      <c r="B50" s="888" t="s">
        <v>838</v>
      </c>
      <c r="C50" s="889">
        <v>8530273892</v>
      </c>
      <c r="D50" s="890"/>
      <c r="E50" s="891"/>
      <c r="F50" s="889"/>
      <c r="G50" s="891"/>
      <c r="H50" s="889">
        <v>0</v>
      </c>
      <c r="I50" s="891"/>
      <c r="J50" s="889">
        <v>0</v>
      </c>
      <c r="K50" s="891"/>
      <c r="L50" s="778"/>
      <c r="M50" s="777"/>
      <c r="N50" s="777"/>
      <c r="O50" s="777"/>
      <c r="P50" s="777"/>
      <c r="Q50" s="777"/>
      <c r="R50" s="255"/>
    </row>
    <row r="51" spans="1:18" ht="19.5" hidden="1" customHeight="1">
      <c r="A51" s="771"/>
      <c r="B51" s="888" t="s">
        <v>1339</v>
      </c>
      <c r="C51" s="889"/>
      <c r="D51" s="890"/>
      <c r="E51" s="891"/>
      <c r="F51" s="889"/>
      <c r="G51" s="891"/>
      <c r="H51" s="889">
        <v>0</v>
      </c>
      <c r="I51" s="891"/>
      <c r="J51" s="889">
        <v>0</v>
      </c>
      <c r="K51" s="891"/>
      <c r="L51" s="776"/>
      <c r="M51" s="777"/>
      <c r="N51" s="777"/>
      <c r="O51" s="777"/>
      <c r="P51" s="777"/>
      <c r="Q51" s="777"/>
      <c r="R51" s="255"/>
    </row>
    <row r="52" spans="1:18" ht="19.5" hidden="1" customHeight="1">
      <c r="A52" s="771"/>
      <c r="B52" s="888" t="s">
        <v>839</v>
      </c>
      <c r="C52" s="889"/>
      <c r="D52" s="890">
        <v>0</v>
      </c>
      <c r="E52" s="891"/>
      <c r="F52" s="889">
        <v>0</v>
      </c>
      <c r="G52" s="891"/>
      <c r="H52" s="889">
        <v>0</v>
      </c>
      <c r="I52" s="891"/>
      <c r="J52" s="889">
        <v>0</v>
      </c>
      <c r="K52" s="891"/>
      <c r="L52" s="778"/>
      <c r="M52" s="777"/>
      <c r="N52" s="777"/>
      <c r="O52" s="777"/>
      <c r="P52" s="777"/>
      <c r="Q52" s="777"/>
      <c r="R52" s="255"/>
    </row>
    <row r="53" spans="1:18" s="248" customFormat="1" ht="45.75" hidden="1" customHeight="1">
      <c r="A53" s="755"/>
      <c r="B53" s="882" t="s">
        <v>840</v>
      </c>
      <c r="C53" s="883"/>
      <c r="D53" s="884">
        <v>0</v>
      </c>
      <c r="E53" s="885"/>
      <c r="F53" s="884">
        <v>0</v>
      </c>
      <c r="G53" s="885"/>
      <c r="H53" s="886">
        <v>0</v>
      </c>
      <c r="I53" s="887"/>
      <c r="J53" s="886">
        <v>0</v>
      </c>
      <c r="K53" s="887"/>
      <c r="L53" s="781">
        <v>0</v>
      </c>
      <c r="M53" s="782"/>
      <c r="N53" s="785">
        <v>0</v>
      </c>
      <c r="O53" s="782"/>
      <c r="P53" s="782"/>
      <c r="Q53" s="782"/>
      <c r="R53" s="250"/>
    </row>
    <row r="54" spans="1:18" ht="19.5" hidden="1" customHeight="1">
      <c r="A54" s="771"/>
      <c r="B54" s="888" t="s">
        <v>837</v>
      </c>
      <c r="C54" s="889">
        <v>0</v>
      </c>
      <c r="D54" s="890">
        <v>0</v>
      </c>
      <c r="E54" s="891"/>
      <c r="F54" s="889">
        <v>0</v>
      </c>
      <c r="G54" s="891"/>
      <c r="H54" s="889">
        <v>0</v>
      </c>
      <c r="I54" s="891"/>
      <c r="J54" s="889">
        <v>0</v>
      </c>
      <c r="K54" s="891"/>
      <c r="L54" s="778"/>
      <c r="M54" s="777"/>
      <c r="N54" s="777"/>
      <c r="O54" s="777"/>
      <c r="P54" s="777"/>
      <c r="Q54" s="777"/>
      <c r="R54" s="255"/>
    </row>
    <row r="55" spans="1:18" ht="19.5" hidden="1" customHeight="1">
      <c r="A55" s="771"/>
      <c r="B55" s="888" t="s">
        <v>838</v>
      </c>
      <c r="C55" s="889">
        <v>-8530273892</v>
      </c>
      <c r="D55" s="890">
        <v>0</v>
      </c>
      <c r="E55" s="891"/>
      <c r="F55" s="889">
        <v>0</v>
      </c>
      <c r="G55" s="891"/>
      <c r="H55" s="889">
        <v>0</v>
      </c>
      <c r="I55" s="891"/>
      <c r="J55" s="889">
        <v>0</v>
      </c>
      <c r="K55" s="891"/>
      <c r="L55" s="778"/>
      <c r="M55" s="777"/>
      <c r="N55" s="777"/>
      <c r="O55" s="777"/>
      <c r="P55" s="777"/>
      <c r="Q55" s="777"/>
      <c r="R55" s="255"/>
    </row>
    <row r="56" spans="1:18" ht="19.5" hidden="1" customHeight="1">
      <c r="A56" s="771"/>
      <c r="B56" s="888" t="s">
        <v>1339</v>
      </c>
      <c r="C56" s="889">
        <v>0</v>
      </c>
      <c r="D56" s="890">
        <v>0</v>
      </c>
      <c r="E56" s="891"/>
      <c r="F56" s="889">
        <v>0</v>
      </c>
      <c r="G56" s="891"/>
      <c r="H56" s="889">
        <v>0</v>
      </c>
      <c r="I56" s="891"/>
      <c r="J56" s="889">
        <v>0</v>
      </c>
      <c r="K56" s="891"/>
      <c r="L56" s="778"/>
      <c r="M56" s="777"/>
      <c r="N56" s="777"/>
      <c r="O56" s="777"/>
      <c r="P56" s="777"/>
      <c r="Q56" s="777"/>
      <c r="R56" s="255"/>
    </row>
    <row r="57" spans="1:18" ht="19.5" hidden="1" customHeight="1">
      <c r="A57" s="771"/>
      <c r="B57" s="892" t="s">
        <v>839</v>
      </c>
      <c r="C57" s="893">
        <v>0</v>
      </c>
      <c r="D57" s="894">
        <v>0</v>
      </c>
      <c r="E57" s="895"/>
      <c r="F57" s="893">
        <v>0</v>
      </c>
      <c r="G57" s="895"/>
      <c r="H57" s="893">
        <v>0</v>
      </c>
      <c r="I57" s="895"/>
      <c r="J57" s="893">
        <v>0</v>
      </c>
      <c r="K57" s="895"/>
      <c r="L57" s="778"/>
      <c r="M57" s="777"/>
      <c r="N57" s="777"/>
      <c r="O57" s="777"/>
      <c r="P57" s="777"/>
      <c r="Q57" s="777"/>
      <c r="R57" s="255"/>
    </row>
    <row r="58" spans="1:18" ht="12" customHeight="1">
      <c r="A58" s="771"/>
      <c r="B58" s="1265"/>
      <c r="C58" s="970"/>
      <c r="D58" s="970"/>
      <c r="E58" s="970"/>
      <c r="F58" s="970"/>
      <c r="G58" s="970"/>
      <c r="H58" s="969"/>
      <c r="I58" s="969"/>
      <c r="J58" s="969"/>
      <c r="K58" s="254"/>
      <c r="L58" s="778"/>
      <c r="M58" s="777"/>
      <c r="N58" s="777"/>
      <c r="O58" s="777"/>
      <c r="P58" s="777"/>
      <c r="Q58" s="777"/>
      <c r="R58" s="255"/>
    </row>
    <row r="59" spans="1:18" ht="18" customHeight="1">
      <c r="A59" s="755" t="s">
        <v>1005</v>
      </c>
      <c r="B59" s="261" t="s">
        <v>522</v>
      </c>
      <c r="H59" s="819" t="str">
        <f>H32</f>
        <v>Sè 31/03/2013</v>
      </c>
      <c r="I59" s="820"/>
      <c r="J59" s="819" t="str">
        <f>J32</f>
        <v>Sè 31/03/2012</v>
      </c>
      <c r="K59" s="820"/>
      <c r="L59" s="781"/>
      <c r="M59" s="782"/>
      <c r="N59" s="782"/>
      <c r="O59" s="782"/>
      <c r="P59" s="782"/>
      <c r="Q59" s="782"/>
    </row>
    <row r="60" spans="1:18" ht="7.5" customHeight="1">
      <c r="A60" s="755"/>
      <c r="B60" s="261"/>
      <c r="H60" s="757"/>
      <c r="I60" s="820"/>
      <c r="J60" s="757"/>
      <c r="K60" s="820"/>
      <c r="L60" s="781"/>
      <c r="M60" s="782"/>
      <c r="N60" s="782"/>
      <c r="O60" s="782"/>
      <c r="P60" s="782"/>
      <c r="Q60" s="782"/>
    </row>
    <row r="61" spans="1:18" s="248" customFormat="1" ht="17.25" hidden="1" customHeight="1">
      <c r="B61" s="261" t="s">
        <v>659</v>
      </c>
      <c r="C61" s="878"/>
      <c r="D61" s="878"/>
      <c r="E61" s="878"/>
      <c r="F61" s="878"/>
      <c r="G61" s="878"/>
      <c r="H61" s="249">
        <v>0</v>
      </c>
      <c r="I61" s="249"/>
      <c r="J61" s="249">
        <v>0</v>
      </c>
      <c r="K61" s="249"/>
      <c r="L61" s="781"/>
      <c r="M61" s="782"/>
      <c r="N61" s="782"/>
      <c r="O61" s="782"/>
      <c r="P61" s="782"/>
      <c r="Q61" s="782"/>
      <c r="R61" s="250"/>
    </row>
    <row r="62" spans="1:18" ht="17.25" hidden="1" customHeight="1">
      <c r="A62" s="253"/>
      <c r="C62" s="879"/>
      <c r="D62" s="879"/>
      <c r="E62" s="879"/>
      <c r="F62" s="879"/>
      <c r="G62" s="879"/>
      <c r="K62" s="254"/>
      <c r="L62" s="781"/>
      <c r="M62" s="782"/>
      <c r="N62" s="782"/>
      <c r="O62" s="782"/>
      <c r="P62" s="782"/>
      <c r="Q62" s="782"/>
    </row>
    <row r="63" spans="1:18" ht="17.25" hidden="1" customHeight="1">
      <c r="A63" s="253"/>
      <c r="C63" s="879"/>
      <c r="D63" s="879"/>
      <c r="E63" s="879"/>
      <c r="F63" s="879"/>
      <c r="G63" s="879"/>
      <c r="K63" s="254"/>
      <c r="L63" s="781"/>
      <c r="M63" s="782"/>
      <c r="N63" s="782"/>
      <c r="O63" s="782"/>
      <c r="P63" s="782"/>
      <c r="Q63" s="782"/>
    </row>
    <row r="64" spans="1:18" ht="17.25" hidden="1" customHeight="1">
      <c r="A64" s="253"/>
      <c r="C64" s="879"/>
      <c r="D64" s="879"/>
      <c r="E64" s="879"/>
      <c r="F64" s="879"/>
      <c r="G64" s="879"/>
      <c r="K64" s="254"/>
      <c r="L64" s="781"/>
      <c r="M64" s="782"/>
      <c r="N64" s="782"/>
      <c r="O64" s="782"/>
      <c r="P64" s="782"/>
      <c r="Q64" s="782"/>
    </row>
    <row r="65" spans="1:17" ht="17.25" hidden="1" customHeight="1">
      <c r="A65" s="253"/>
      <c r="C65" s="879"/>
      <c r="D65" s="879"/>
      <c r="E65" s="879"/>
      <c r="F65" s="879"/>
      <c r="G65" s="879"/>
      <c r="K65" s="254"/>
      <c r="L65" s="781"/>
      <c r="M65" s="782"/>
      <c r="N65" s="782"/>
      <c r="O65" s="782"/>
      <c r="P65" s="782"/>
      <c r="Q65" s="782"/>
    </row>
    <row r="66" spans="1:17" ht="17.25" hidden="1" customHeight="1">
      <c r="A66" s="253"/>
      <c r="C66" s="879"/>
      <c r="D66" s="879"/>
      <c r="E66" s="879"/>
      <c r="F66" s="879"/>
      <c r="G66" s="879"/>
      <c r="K66" s="254"/>
      <c r="L66" s="781"/>
      <c r="M66" s="782"/>
      <c r="N66" s="782"/>
      <c r="O66" s="782"/>
      <c r="P66" s="782"/>
      <c r="Q66" s="782"/>
    </row>
    <row r="67" spans="1:17" ht="17.25" hidden="1" customHeight="1">
      <c r="A67" s="253"/>
      <c r="C67" s="879"/>
      <c r="D67" s="879"/>
      <c r="E67" s="879"/>
      <c r="F67" s="879"/>
      <c r="G67" s="879"/>
      <c r="K67" s="254"/>
      <c r="L67" s="781"/>
      <c r="M67" s="782"/>
      <c r="N67" s="782"/>
      <c r="O67" s="782"/>
      <c r="P67" s="782"/>
      <c r="Q67" s="782"/>
    </row>
    <row r="68" spans="1:17" ht="17.25" hidden="1" customHeight="1">
      <c r="A68" s="253"/>
      <c r="C68" s="879"/>
      <c r="D68" s="879"/>
      <c r="E68" s="879"/>
      <c r="F68" s="879"/>
      <c r="G68" s="879"/>
      <c r="K68" s="254"/>
      <c r="L68" s="781"/>
      <c r="M68" s="782"/>
      <c r="N68" s="782"/>
      <c r="O68" s="782"/>
      <c r="P68" s="782"/>
      <c r="Q68" s="782"/>
    </row>
    <row r="69" spans="1:17" ht="17.25" hidden="1" customHeight="1">
      <c r="A69" s="253"/>
      <c r="C69" s="879"/>
      <c r="D69" s="879"/>
      <c r="E69" s="879"/>
      <c r="F69" s="879"/>
      <c r="G69" s="879"/>
      <c r="K69" s="254"/>
      <c r="L69" s="781"/>
      <c r="M69" s="782"/>
      <c r="N69" s="782"/>
      <c r="O69" s="782"/>
      <c r="P69" s="782"/>
      <c r="Q69" s="782"/>
    </row>
    <row r="70" spans="1:17" ht="17.25" hidden="1" customHeight="1">
      <c r="A70" s="253"/>
      <c r="C70" s="879"/>
      <c r="D70" s="879"/>
      <c r="E70" s="879"/>
      <c r="F70" s="879"/>
      <c r="G70" s="879"/>
      <c r="K70" s="254"/>
      <c r="L70" s="781"/>
      <c r="M70" s="782"/>
      <c r="N70" s="782"/>
      <c r="O70" s="782"/>
      <c r="P70" s="782"/>
      <c r="Q70" s="782"/>
    </row>
    <row r="71" spans="1:17" ht="17.25" hidden="1" customHeight="1">
      <c r="A71" s="253"/>
      <c r="C71" s="879"/>
      <c r="D71" s="879"/>
      <c r="E71" s="879"/>
      <c r="F71" s="879"/>
      <c r="G71" s="879"/>
      <c r="K71" s="254"/>
      <c r="L71" s="781"/>
      <c r="M71" s="782"/>
      <c r="N71" s="782"/>
      <c r="O71" s="782"/>
      <c r="P71" s="782"/>
      <c r="Q71" s="782"/>
    </row>
    <row r="72" spans="1:17" ht="17.25" hidden="1" customHeight="1">
      <c r="A72" s="253"/>
      <c r="C72" s="879"/>
      <c r="D72" s="879"/>
      <c r="E72" s="879"/>
      <c r="F72" s="879"/>
      <c r="G72" s="879"/>
      <c r="K72" s="254"/>
      <c r="L72" s="781"/>
      <c r="M72" s="782"/>
      <c r="N72" s="782"/>
      <c r="O72" s="782"/>
      <c r="P72" s="782"/>
      <c r="Q72" s="782"/>
    </row>
    <row r="73" spans="1:17" ht="17.25" hidden="1" customHeight="1">
      <c r="A73" s="253"/>
      <c r="C73" s="879"/>
      <c r="D73" s="879"/>
      <c r="E73" s="879"/>
      <c r="F73" s="879"/>
      <c r="G73" s="879"/>
      <c r="K73" s="254"/>
      <c r="L73" s="781"/>
      <c r="M73" s="782"/>
      <c r="N73" s="782"/>
      <c r="O73" s="782"/>
      <c r="P73" s="782"/>
      <c r="Q73" s="782"/>
    </row>
    <row r="74" spans="1:17" ht="17.25" hidden="1" customHeight="1">
      <c r="A74" s="253"/>
      <c r="C74" s="879"/>
      <c r="D74" s="879"/>
      <c r="E74" s="879"/>
      <c r="F74" s="879"/>
      <c r="G74" s="879"/>
      <c r="K74" s="254"/>
      <c r="L74" s="781"/>
      <c r="M74" s="782"/>
      <c r="N74" s="782"/>
      <c r="O74" s="782"/>
      <c r="P74" s="782"/>
      <c r="Q74" s="782"/>
    </row>
    <row r="75" spans="1:17" ht="17.25" hidden="1" customHeight="1">
      <c r="A75" s="253"/>
      <c r="C75" s="879"/>
      <c r="D75" s="879"/>
      <c r="E75" s="879"/>
      <c r="F75" s="879"/>
      <c r="G75" s="879"/>
      <c r="K75" s="254"/>
      <c r="L75" s="781"/>
      <c r="M75" s="782"/>
      <c r="N75" s="782"/>
      <c r="O75" s="782"/>
      <c r="P75" s="782"/>
      <c r="Q75" s="782"/>
    </row>
    <row r="76" spans="1:17" ht="17.25" hidden="1" customHeight="1">
      <c r="A76" s="253"/>
      <c r="C76" s="879"/>
      <c r="D76" s="879"/>
      <c r="E76" s="879"/>
      <c r="F76" s="879"/>
      <c r="G76" s="879"/>
      <c r="K76" s="254"/>
      <c r="L76" s="781"/>
      <c r="M76" s="782"/>
      <c r="N76" s="782"/>
      <c r="O76" s="782"/>
      <c r="P76" s="782"/>
      <c r="Q76" s="782"/>
    </row>
    <row r="77" spans="1:17" ht="17.25" hidden="1" customHeight="1">
      <c r="A77" s="253"/>
      <c r="C77" s="879"/>
      <c r="D77" s="879"/>
      <c r="E77" s="879"/>
      <c r="F77" s="879"/>
      <c r="G77" s="879"/>
      <c r="K77" s="254"/>
      <c r="L77" s="781"/>
      <c r="M77" s="782"/>
      <c r="N77" s="782"/>
      <c r="O77" s="782"/>
      <c r="P77" s="782"/>
      <c r="Q77" s="782"/>
    </row>
    <row r="78" spans="1:17" ht="17.25" hidden="1" customHeight="1">
      <c r="A78" s="253"/>
      <c r="C78" s="879"/>
      <c r="D78" s="879"/>
      <c r="E78" s="879"/>
      <c r="F78" s="879"/>
      <c r="G78" s="879"/>
      <c r="K78" s="254"/>
      <c r="L78" s="781"/>
      <c r="M78" s="782"/>
      <c r="N78" s="782"/>
      <c r="O78" s="782"/>
      <c r="P78" s="782"/>
      <c r="Q78" s="782"/>
    </row>
    <row r="79" spans="1:17" ht="17.25" hidden="1" customHeight="1">
      <c r="A79" s="253"/>
      <c r="C79" s="879"/>
      <c r="D79" s="879"/>
      <c r="E79" s="879"/>
      <c r="F79" s="879"/>
      <c r="G79" s="879"/>
      <c r="K79" s="254"/>
      <c r="L79" s="781"/>
      <c r="M79" s="782"/>
      <c r="N79" s="782"/>
      <c r="O79" s="782"/>
      <c r="P79" s="782"/>
      <c r="Q79" s="782"/>
    </row>
    <row r="80" spans="1:17" ht="4.5" hidden="1" customHeight="1">
      <c r="A80" s="253"/>
      <c r="C80" s="879"/>
      <c r="D80" s="879"/>
      <c r="E80" s="879"/>
      <c r="F80" s="879"/>
      <c r="G80" s="879"/>
      <c r="K80" s="254"/>
      <c r="L80" s="781"/>
      <c r="M80" s="782"/>
      <c r="N80" s="782"/>
      <c r="O80" s="782"/>
      <c r="P80" s="782"/>
      <c r="Q80" s="782"/>
    </row>
    <row r="81" spans="1:18" s="248" customFormat="1" ht="17.25" hidden="1" customHeight="1">
      <c r="B81" s="261" t="s">
        <v>660</v>
      </c>
      <c r="C81" s="878"/>
      <c r="D81" s="878"/>
      <c r="E81" s="878"/>
      <c r="F81" s="878"/>
      <c r="G81" s="878"/>
      <c r="H81" s="249"/>
      <c r="I81" s="249"/>
      <c r="J81" s="249"/>
      <c r="K81" s="249"/>
      <c r="L81" s="781"/>
      <c r="M81" s="782"/>
      <c r="N81" s="782"/>
      <c r="O81" s="782"/>
      <c r="P81" s="782"/>
      <c r="Q81" s="782"/>
      <c r="R81" s="250"/>
    </row>
    <row r="82" spans="1:18" s="248" customFormat="1" ht="17.25" hidden="1" customHeight="1">
      <c r="B82" s="261" t="s">
        <v>661</v>
      </c>
      <c r="C82" s="878"/>
      <c r="D82" s="878"/>
      <c r="E82" s="878"/>
      <c r="F82" s="878"/>
      <c r="G82" s="878"/>
      <c r="H82" s="249">
        <v>0</v>
      </c>
      <c r="I82" s="249"/>
      <c r="J82" s="249">
        <v>0</v>
      </c>
      <c r="K82" s="249"/>
      <c r="L82" s="781"/>
      <c r="M82" s="782"/>
      <c r="N82" s="782"/>
      <c r="O82" s="782"/>
      <c r="P82" s="782"/>
      <c r="Q82" s="782"/>
      <c r="R82" s="250"/>
    </row>
    <row r="83" spans="1:18" s="248" customFormat="1" ht="17.25" hidden="1" customHeight="1">
      <c r="B83" s="261" t="s">
        <v>662</v>
      </c>
      <c r="C83" s="878"/>
      <c r="D83" s="878"/>
      <c r="E83" s="878"/>
      <c r="F83" s="878"/>
      <c r="G83" s="878"/>
      <c r="H83" s="249">
        <v>0</v>
      </c>
      <c r="I83" s="249"/>
      <c r="J83" s="249">
        <v>0</v>
      </c>
      <c r="K83" s="249"/>
      <c r="L83" s="781"/>
      <c r="M83" s="782"/>
      <c r="N83" s="782"/>
      <c r="O83" s="782"/>
      <c r="P83" s="782"/>
      <c r="Q83" s="782"/>
      <c r="R83" s="250"/>
    </row>
    <row r="84" spans="1:18" s="248" customFormat="1" ht="19.5" customHeight="1">
      <c r="B84" s="261" t="s">
        <v>663</v>
      </c>
      <c r="C84" s="878"/>
      <c r="D84" s="878"/>
      <c r="E84" s="878"/>
      <c r="F84" s="878"/>
      <c r="G84" s="878"/>
      <c r="H84" s="249">
        <f>H85+H94</f>
        <v>36733664082</v>
      </c>
      <c r="I84" s="249" t="e">
        <f>#REF!+#REF!</f>
        <v>#REF!</v>
      </c>
      <c r="J84" s="249">
        <f>J85+J94</f>
        <v>38934177000</v>
      </c>
      <c r="K84" s="249"/>
      <c r="L84" s="781"/>
      <c r="M84" s="782"/>
      <c r="N84" s="782"/>
      <c r="O84" s="782"/>
      <c r="P84" s="782"/>
      <c r="Q84" s="782"/>
      <c r="R84" s="250"/>
    </row>
    <row r="85" spans="1:18" ht="18.75" customHeight="1">
      <c r="A85" s="253"/>
      <c r="B85" s="902" t="s">
        <v>479</v>
      </c>
      <c r="C85" s="1002"/>
      <c r="D85" s="1002"/>
      <c r="E85" s="1002"/>
      <c r="F85" s="1002"/>
      <c r="G85" s="1002"/>
      <c r="H85" s="1000">
        <f>SUM(H86:H93)</f>
        <v>18324687082</v>
      </c>
      <c r="I85" s="1000">
        <f>SUM(I86:I93)</f>
        <v>0</v>
      </c>
      <c r="J85" s="1000">
        <f>SUM(J86:J93)</f>
        <v>20525200000</v>
      </c>
      <c r="K85" s="254"/>
      <c r="L85" s="778"/>
      <c r="M85" s="777"/>
      <c r="N85" s="777"/>
      <c r="O85" s="777"/>
      <c r="P85" s="777"/>
      <c r="Q85" s="777"/>
      <c r="R85" s="255"/>
    </row>
    <row r="86" spans="1:18" ht="18.75" customHeight="1">
      <c r="A86" s="253"/>
      <c r="B86" s="1003" t="s">
        <v>433</v>
      </c>
      <c r="C86" s="1002"/>
      <c r="D86" s="1002"/>
      <c r="E86" s="1002"/>
      <c r="F86" s="1002"/>
      <c r="G86" s="1002"/>
      <c r="H86" s="977"/>
      <c r="I86" s="977"/>
      <c r="J86" s="977"/>
      <c r="K86" s="254"/>
      <c r="L86" s="778"/>
      <c r="M86" s="777"/>
      <c r="N86" s="777"/>
      <c r="O86" s="777"/>
      <c r="P86" s="777"/>
      <c r="Q86" s="777"/>
      <c r="R86" s="255"/>
    </row>
    <row r="87" spans="1:18" ht="18.75" customHeight="1">
      <c r="A87" s="253"/>
      <c r="B87" s="1003" t="s">
        <v>483</v>
      </c>
      <c r="C87" s="1002"/>
      <c r="D87" s="1002"/>
      <c r="E87" s="1002"/>
      <c r="F87" s="1002"/>
      <c r="G87" s="1002"/>
      <c r="H87" s="977">
        <v>1440000000</v>
      </c>
      <c r="I87" s="977"/>
      <c r="J87" s="977">
        <v>1440000000</v>
      </c>
      <c r="K87" s="254"/>
      <c r="L87" s="778"/>
      <c r="M87" s="777"/>
      <c r="N87" s="777"/>
      <c r="O87" s="777"/>
      <c r="P87" s="777"/>
      <c r="Q87" s="777"/>
      <c r="R87" s="255"/>
    </row>
    <row r="88" spans="1:18" ht="18.75" customHeight="1">
      <c r="A88" s="253"/>
      <c r="B88" s="1004" t="s">
        <v>484</v>
      </c>
      <c r="C88" s="1002"/>
      <c r="D88" s="1002"/>
      <c r="E88" s="1002"/>
      <c r="F88" s="1002"/>
      <c r="G88" s="1002"/>
      <c r="H88" s="977">
        <v>300000000</v>
      </c>
      <c r="I88" s="977"/>
      <c r="J88" s="977">
        <v>300000000</v>
      </c>
      <c r="K88" s="254"/>
      <c r="L88" s="778"/>
      <c r="M88" s="777"/>
      <c r="N88" s="777"/>
      <c r="O88" s="777"/>
      <c r="P88" s="777"/>
      <c r="Q88" s="777"/>
      <c r="R88" s="255"/>
    </row>
    <row r="89" spans="1:18" ht="18.75" customHeight="1">
      <c r="A89" s="253"/>
      <c r="B89" s="1004" t="s">
        <v>487</v>
      </c>
      <c r="C89" s="1002"/>
      <c r="D89" s="1002"/>
      <c r="E89" s="1002"/>
      <c r="F89" s="1002"/>
      <c r="G89" s="1002"/>
      <c r="H89" s="977">
        <v>1032200000</v>
      </c>
      <c r="I89" s="977"/>
      <c r="J89" s="977">
        <v>1032200000</v>
      </c>
      <c r="K89" s="254"/>
      <c r="L89" s="778"/>
      <c r="M89" s="777"/>
      <c r="N89" s="777"/>
      <c r="O89" s="777"/>
      <c r="P89" s="777"/>
      <c r="Q89" s="777"/>
      <c r="R89" s="255"/>
    </row>
    <row r="90" spans="1:18" ht="18.75" customHeight="1">
      <c r="A90" s="253"/>
      <c r="B90" s="1004" t="s">
        <v>488</v>
      </c>
      <c r="C90" s="1002"/>
      <c r="D90" s="1002"/>
      <c r="E90" s="1002"/>
      <c r="F90" s="1002"/>
      <c r="G90" s="1002"/>
      <c r="H90" s="977">
        <v>13262487082</v>
      </c>
      <c r="I90" s="977"/>
      <c r="J90" s="977">
        <v>15463000000</v>
      </c>
      <c r="K90" s="254"/>
      <c r="L90" s="778"/>
      <c r="M90" s="777"/>
      <c r="N90" s="777"/>
      <c r="O90" s="777"/>
      <c r="P90" s="777"/>
      <c r="Q90" s="777"/>
      <c r="R90" s="255"/>
    </row>
    <row r="91" spans="1:18" ht="18.75" customHeight="1">
      <c r="A91" s="253"/>
      <c r="B91" s="1004" t="s">
        <v>462</v>
      </c>
      <c r="C91" s="1002"/>
      <c r="D91" s="1002"/>
      <c r="E91" s="1002"/>
      <c r="F91" s="1002"/>
      <c r="G91" s="1002"/>
      <c r="H91" s="977">
        <v>2000000000</v>
      </c>
      <c r="I91" s="977"/>
      <c r="J91" s="977">
        <v>2000000000</v>
      </c>
      <c r="K91" s="254"/>
      <c r="L91" s="778"/>
      <c r="M91" s="777"/>
      <c r="N91" s="777"/>
      <c r="O91" s="777"/>
      <c r="P91" s="777"/>
      <c r="Q91" s="777"/>
      <c r="R91" s="255"/>
    </row>
    <row r="92" spans="1:18" ht="18.75" customHeight="1">
      <c r="A92" s="253"/>
      <c r="B92" s="1004" t="s">
        <v>178</v>
      </c>
      <c r="C92" s="1002"/>
      <c r="D92" s="1002"/>
      <c r="E92" s="1002"/>
      <c r="F92" s="1002"/>
      <c r="G92" s="1002"/>
      <c r="H92" s="977"/>
      <c r="I92" s="977"/>
      <c r="J92" s="977"/>
      <c r="K92" s="254"/>
      <c r="L92" s="778"/>
      <c r="M92" s="777"/>
      <c r="N92" s="777"/>
      <c r="O92" s="777"/>
      <c r="P92" s="777"/>
      <c r="Q92" s="777"/>
      <c r="R92" s="255"/>
    </row>
    <row r="93" spans="1:18" ht="18.75" customHeight="1">
      <c r="A93" s="253"/>
      <c r="B93" s="1004" t="s">
        <v>485</v>
      </c>
      <c r="C93" s="1002"/>
      <c r="D93" s="1002"/>
      <c r="E93" s="1002"/>
      <c r="F93" s="1002"/>
      <c r="G93" s="1002"/>
      <c r="H93" s="977">
        <v>290000000</v>
      </c>
      <c r="I93" s="977"/>
      <c r="J93" s="977">
        <v>290000000</v>
      </c>
      <c r="K93" s="254"/>
      <c r="L93" s="778"/>
      <c r="M93" s="777"/>
      <c r="N93" s="777"/>
      <c r="O93" s="777"/>
      <c r="P93" s="777"/>
      <c r="Q93" s="777"/>
      <c r="R93" s="255"/>
    </row>
    <row r="94" spans="1:18" ht="18.75" customHeight="1" outlineLevel="1">
      <c r="A94" s="253"/>
      <c r="B94" s="902" t="s">
        <v>480</v>
      </c>
      <c r="C94" s="1002"/>
      <c r="D94" s="1002"/>
      <c r="E94" s="1002"/>
      <c r="F94" s="1002"/>
      <c r="G94" s="1002"/>
      <c r="H94" s="1001">
        <f>SUM(H95:H99)</f>
        <v>18408977000</v>
      </c>
      <c r="I94" s="1001">
        <f>SUM(I95:I99)</f>
        <v>0</v>
      </c>
      <c r="J94" s="1001">
        <f>SUM(J95:J99)</f>
        <v>18408977000</v>
      </c>
      <c r="K94" s="254"/>
      <c r="L94" s="778"/>
      <c r="M94" s="777"/>
      <c r="N94" s="777"/>
      <c r="O94" s="777"/>
      <c r="P94" s="777"/>
      <c r="Q94" s="777"/>
      <c r="R94" s="255"/>
    </row>
    <row r="95" spans="1:18" ht="18.75" customHeight="1" outlineLevel="1">
      <c r="A95" s="253"/>
      <c r="B95" s="1003" t="s">
        <v>481</v>
      </c>
      <c r="C95" s="1002"/>
      <c r="D95" s="1002"/>
      <c r="E95" s="1002"/>
      <c r="F95" s="1002"/>
      <c r="G95" s="1002"/>
      <c r="H95" s="977">
        <v>2440800000</v>
      </c>
      <c r="I95" s="977"/>
      <c r="J95" s="977">
        <v>2440800000</v>
      </c>
      <c r="K95" s="254"/>
      <c r="L95" s="778"/>
      <c r="M95" s="777"/>
      <c r="N95" s="777"/>
      <c r="O95" s="777"/>
      <c r="P95" s="777"/>
      <c r="Q95" s="777"/>
      <c r="R95" s="255"/>
    </row>
    <row r="96" spans="1:18" ht="18.75" customHeight="1" outlineLevel="1">
      <c r="A96" s="253"/>
      <c r="B96" s="1003" t="s">
        <v>482</v>
      </c>
      <c r="C96" s="1002"/>
      <c r="D96" s="1002"/>
      <c r="E96" s="1002"/>
      <c r="F96" s="1002"/>
      <c r="G96" s="1002"/>
      <c r="H96" s="977">
        <v>13200000000</v>
      </c>
      <c r="I96" s="977"/>
      <c r="J96" s="977">
        <v>13200000000</v>
      </c>
      <c r="K96" s="254"/>
      <c r="L96" s="778"/>
      <c r="M96" s="777"/>
      <c r="N96" s="777"/>
      <c r="O96" s="777"/>
      <c r="P96" s="777"/>
      <c r="Q96" s="777"/>
      <c r="R96" s="255"/>
    </row>
    <row r="97" spans="1:18" ht="18.75" customHeight="1" outlineLevel="1">
      <c r="A97" s="253"/>
      <c r="B97" s="1003" t="s">
        <v>93</v>
      </c>
      <c r="C97" s="1002"/>
      <c r="D97" s="1002"/>
      <c r="E97" s="1002"/>
      <c r="F97" s="1002"/>
      <c r="G97" s="1002"/>
      <c r="H97" s="977">
        <v>268177000</v>
      </c>
      <c r="I97" s="977"/>
      <c r="J97" s="977">
        <v>268177000</v>
      </c>
      <c r="K97" s="254"/>
      <c r="L97" s="778"/>
      <c r="M97" s="777"/>
      <c r="N97" s="777"/>
      <c r="O97" s="777"/>
      <c r="P97" s="777"/>
      <c r="Q97" s="777"/>
      <c r="R97" s="255"/>
    </row>
    <row r="98" spans="1:18" ht="15">
      <c r="A98" s="253"/>
      <c r="B98" s="1003" t="s">
        <v>486</v>
      </c>
      <c r="C98" s="1002"/>
      <c r="D98" s="1002"/>
      <c r="E98" s="1002"/>
      <c r="F98" s="1002"/>
      <c r="G98" s="1002"/>
      <c r="H98" s="977">
        <v>1000000000</v>
      </c>
      <c r="I98" s="977"/>
      <c r="J98" s="977">
        <v>1000000000</v>
      </c>
      <c r="K98" s="249"/>
      <c r="L98" s="781">
        <v>0</v>
      </c>
      <c r="M98" s="782"/>
      <c r="N98" s="785">
        <v>0</v>
      </c>
      <c r="O98" s="782"/>
      <c r="P98" s="782"/>
      <c r="Q98" s="782"/>
    </row>
    <row r="99" spans="1:18" ht="15">
      <c r="A99" s="253"/>
      <c r="B99" s="1005" t="s">
        <v>760</v>
      </c>
      <c r="C99" s="1006"/>
      <c r="D99" s="1006"/>
      <c r="E99" s="1006"/>
      <c r="F99" s="1006"/>
      <c r="G99" s="1006"/>
      <c r="H99" s="977">
        <v>1500000000</v>
      </c>
      <c r="I99" s="977"/>
      <c r="J99" s="977">
        <v>1500000000</v>
      </c>
      <c r="K99" s="249"/>
      <c r="L99" s="781"/>
      <c r="M99" s="782"/>
      <c r="N99" s="785"/>
      <c r="O99" s="782"/>
      <c r="P99" s="782"/>
      <c r="Q99" s="782"/>
    </row>
    <row r="100" spans="1:18" ht="15.75" customHeight="1" thickBot="1">
      <c r="A100" s="253"/>
      <c r="B100" s="1007" t="s">
        <v>1151</v>
      </c>
      <c r="C100" s="1008"/>
      <c r="D100" s="1008"/>
      <c r="E100" s="1008"/>
      <c r="F100" s="1008"/>
      <c r="G100" s="1009"/>
      <c r="H100" s="1010">
        <f>H84</f>
        <v>36733664082</v>
      </c>
      <c r="I100" s="1010" t="e">
        <f>#REF!</f>
        <v>#REF!</v>
      </c>
      <c r="J100" s="1010">
        <f>J84</f>
        <v>38934177000</v>
      </c>
      <c r="K100" s="249"/>
      <c r="L100" s="781"/>
      <c r="M100" s="782"/>
      <c r="N100" s="782"/>
      <c r="O100" s="782"/>
      <c r="P100" s="782"/>
      <c r="Q100" s="782"/>
    </row>
    <row r="101" spans="1:18" ht="26.25" customHeight="1" thickTop="1">
      <c r="A101" s="755" t="s">
        <v>1006</v>
      </c>
      <c r="B101" s="261" t="s">
        <v>1134</v>
      </c>
      <c r="G101" s="970"/>
      <c r="H101" s="819" t="str">
        <f>H59</f>
        <v>Sè 31/03/2013</v>
      </c>
      <c r="I101" s="820"/>
      <c r="J101" s="819" t="str">
        <f>J59</f>
        <v>Sè 31/03/2012</v>
      </c>
      <c r="K101" s="971"/>
      <c r="L101" s="781"/>
      <c r="M101" s="782"/>
      <c r="N101" s="782"/>
      <c r="O101" s="782"/>
      <c r="P101" s="782"/>
      <c r="Q101" s="782"/>
    </row>
    <row r="102" spans="1:18" s="1006" customFormat="1" ht="19.5" customHeight="1">
      <c r="B102" s="1005" t="s">
        <v>523</v>
      </c>
      <c r="G102" s="1253"/>
      <c r="H102" s="977">
        <f>125130455+9497408902+6286815</f>
        <v>9628826172</v>
      </c>
      <c r="I102" s="977"/>
      <c r="J102" s="977">
        <v>8354900247</v>
      </c>
      <c r="K102" s="1254"/>
      <c r="L102" s="1255"/>
      <c r="M102" s="1256"/>
      <c r="N102" s="1256"/>
      <c r="O102" s="1256"/>
      <c r="P102" s="1256"/>
      <c r="Q102" s="1256"/>
      <c r="R102" s="1229"/>
    </row>
    <row r="103" spans="1:18" s="1006" customFormat="1" ht="19.5" customHeight="1">
      <c r="B103" s="1005" t="s">
        <v>434</v>
      </c>
      <c r="G103" s="1253"/>
      <c r="H103" s="977">
        <v>24134851215</v>
      </c>
      <c r="I103" s="977"/>
      <c r="J103" s="977"/>
      <c r="K103" s="1254"/>
      <c r="L103" s="1255"/>
      <c r="M103" s="1256"/>
      <c r="N103" s="1256"/>
      <c r="O103" s="1256"/>
      <c r="P103" s="1256"/>
      <c r="Q103" s="1256"/>
      <c r="R103" s="1229"/>
    </row>
    <row r="104" spans="1:18" ht="19.5" customHeight="1">
      <c r="A104" s="253"/>
      <c r="B104" s="753" t="s">
        <v>1270</v>
      </c>
      <c r="G104" s="970"/>
      <c r="K104" s="969"/>
      <c r="L104" s="781"/>
      <c r="M104" s="782"/>
      <c r="N104" s="782"/>
      <c r="O104" s="782"/>
      <c r="P104" s="782"/>
      <c r="Q104" s="782"/>
    </row>
    <row r="105" spans="1:18" ht="23.25" customHeight="1" thickBot="1">
      <c r="A105" s="253"/>
      <c r="B105" s="780" t="s">
        <v>1151</v>
      </c>
      <c r="C105" s="880"/>
      <c r="D105" s="880"/>
      <c r="E105" s="880"/>
      <c r="F105" s="880"/>
      <c r="G105" s="972"/>
      <c r="H105" s="822">
        <f>H102+H103</f>
        <v>33763677387</v>
      </c>
      <c r="I105" s="249"/>
      <c r="J105" s="822">
        <f>J102+J104</f>
        <v>8354900247</v>
      </c>
      <c r="K105" s="973"/>
      <c r="L105" s="781"/>
      <c r="M105" s="785"/>
      <c r="N105" s="785">
        <v>0</v>
      </c>
      <c r="O105" s="782"/>
      <c r="P105" s="782"/>
      <c r="Q105" s="782"/>
    </row>
    <row r="106" spans="1:18" ht="9" customHeight="1" thickTop="1">
      <c r="A106" s="253"/>
      <c r="B106" s="905"/>
      <c r="C106" s="251"/>
      <c r="D106" s="251"/>
      <c r="E106" s="251"/>
      <c r="F106" s="251"/>
      <c r="G106" s="972"/>
      <c r="H106" s="282"/>
      <c r="I106" s="249"/>
      <c r="J106" s="282"/>
      <c r="K106" s="973"/>
      <c r="L106" s="781"/>
      <c r="M106" s="782"/>
      <c r="N106" s="785"/>
      <c r="O106" s="782"/>
      <c r="P106" s="782"/>
      <c r="Q106" s="782"/>
    </row>
    <row r="107" spans="1:18" s="248" customFormat="1" ht="27" customHeight="1">
      <c r="A107" s="248">
        <v>15</v>
      </c>
      <c r="B107" s="905" t="s">
        <v>623</v>
      </c>
      <c r="C107" s="251"/>
      <c r="D107" s="251"/>
      <c r="E107" s="251"/>
      <c r="F107" s="251"/>
      <c r="G107" s="972"/>
      <c r="H107" s="819" t="str">
        <f>H101</f>
        <v>Sè 31/03/2013</v>
      </c>
      <c r="I107" s="820"/>
      <c r="J107" s="819" t="str">
        <f>J101</f>
        <v>Sè 31/03/2012</v>
      </c>
      <c r="K107" s="973"/>
      <c r="L107" s="781"/>
      <c r="M107" s="782"/>
      <c r="N107" s="785"/>
      <c r="O107" s="782"/>
      <c r="P107" s="782"/>
      <c r="Q107" s="782"/>
      <c r="R107" s="250"/>
    </row>
    <row r="108" spans="1:18" ht="19.5" customHeight="1">
      <c r="A108" s="253"/>
      <c r="B108" s="943" t="s">
        <v>624</v>
      </c>
      <c r="C108" s="256"/>
      <c r="D108" s="256"/>
      <c r="E108" s="256"/>
      <c r="F108" s="256"/>
      <c r="G108" s="970"/>
      <c r="H108" s="283">
        <v>11128206886</v>
      </c>
      <c r="J108" s="283">
        <v>12717950726</v>
      </c>
      <c r="K108" s="973"/>
      <c r="L108" s="781"/>
      <c r="M108" s="782"/>
      <c r="N108" s="785"/>
      <c r="O108" s="782"/>
      <c r="P108" s="782"/>
      <c r="Q108" s="782"/>
    </row>
    <row r="109" spans="1:18" ht="19.5" customHeight="1">
      <c r="A109" s="253"/>
      <c r="B109" s="943" t="s">
        <v>625</v>
      </c>
      <c r="C109" s="256"/>
      <c r="D109" s="256"/>
      <c r="E109" s="256"/>
      <c r="F109" s="256"/>
      <c r="G109" s="970"/>
      <c r="H109" s="283">
        <v>0</v>
      </c>
      <c r="J109" s="283">
        <v>0</v>
      </c>
      <c r="K109" s="973"/>
      <c r="L109" s="781"/>
      <c r="M109" s="782"/>
      <c r="N109" s="785"/>
      <c r="O109" s="782"/>
      <c r="P109" s="782"/>
      <c r="Q109" s="782"/>
    </row>
    <row r="110" spans="1:18" ht="19.5" customHeight="1">
      <c r="A110" s="253"/>
      <c r="B110" s="943" t="s">
        <v>626</v>
      </c>
      <c r="C110" s="256"/>
      <c r="D110" s="256"/>
      <c r="E110" s="256"/>
      <c r="F110" s="256"/>
      <c r="G110" s="970"/>
      <c r="H110" s="283">
        <v>0</v>
      </c>
      <c r="J110" s="283">
        <v>0</v>
      </c>
      <c r="K110" s="973"/>
      <c r="L110" s="781"/>
      <c r="M110" s="782"/>
      <c r="N110" s="785"/>
      <c r="O110" s="782"/>
      <c r="P110" s="782"/>
      <c r="Q110" s="782"/>
    </row>
    <row r="111" spans="1:18" ht="19.5" customHeight="1">
      <c r="A111" s="253"/>
      <c r="B111" s="943" t="s">
        <v>627</v>
      </c>
      <c r="C111" s="256"/>
      <c r="D111" s="256"/>
      <c r="E111" s="256"/>
      <c r="F111" s="256"/>
      <c r="G111" s="970"/>
      <c r="H111" s="283"/>
      <c r="J111" s="283"/>
      <c r="K111" s="973"/>
      <c r="L111" s="781" t="s">
        <v>629</v>
      </c>
      <c r="M111" s="782"/>
      <c r="N111" s="785"/>
      <c r="O111" s="782"/>
      <c r="P111" s="782"/>
      <c r="Q111" s="782"/>
    </row>
    <row r="112" spans="1:18" ht="19.5" customHeight="1">
      <c r="A112" s="253"/>
      <c r="B112" s="943" t="s">
        <v>628</v>
      </c>
      <c r="C112" s="256"/>
      <c r="D112" s="256"/>
      <c r="E112" s="256"/>
      <c r="F112" s="256"/>
      <c r="G112" s="970"/>
      <c r="H112" s="283">
        <f>H108-H111</f>
        <v>11128206886</v>
      </c>
      <c r="J112" s="283">
        <f>J108-J111</f>
        <v>12717950726</v>
      </c>
      <c r="K112" s="973"/>
      <c r="L112" s="781"/>
      <c r="M112" s="782"/>
      <c r="N112" s="785"/>
      <c r="O112" s="782"/>
      <c r="P112" s="782"/>
      <c r="Q112" s="782"/>
    </row>
    <row r="113" spans="1:18" ht="36" customHeight="1">
      <c r="A113" s="253"/>
      <c r="H113" s="977"/>
      <c r="K113" s="254"/>
      <c r="L113" s="781"/>
      <c r="M113" s="782"/>
      <c r="N113" s="782"/>
      <c r="O113" s="782"/>
      <c r="P113" s="782"/>
      <c r="Q113" s="782"/>
    </row>
    <row r="114" spans="1:18" ht="24.75" customHeight="1">
      <c r="A114" s="755" t="s">
        <v>1009</v>
      </c>
      <c r="B114" s="261" t="s">
        <v>107</v>
      </c>
      <c r="H114" s="819" t="str">
        <f>H107</f>
        <v>Sè 31/03/2013</v>
      </c>
      <c r="I114" s="820"/>
      <c r="J114" s="819" t="str">
        <f>J107</f>
        <v>Sè 31/03/2012</v>
      </c>
      <c r="K114" s="820"/>
      <c r="L114" s="781"/>
      <c r="M114" s="782"/>
      <c r="N114" s="782"/>
      <c r="O114" s="782"/>
      <c r="P114" s="782"/>
      <c r="Q114" s="782"/>
    </row>
    <row r="115" spans="1:18" s="248" customFormat="1" ht="19.5" customHeight="1">
      <c r="A115" s="248" t="s">
        <v>105</v>
      </c>
      <c r="B115" s="261" t="s">
        <v>721</v>
      </c>
      <c r="H115" s="249">
        <f>H116</f>
        <v>177654041634</v>
      </c>
      <c r="I115" s="249">
        <f>I116+I127</f>
        <v>0</v>
      </c>
      <c r="J115" s="249">
        <f>J116</f>
        <v>163136347067</v>
      </c>
      <c r="K115" s="249"/>
      <c r="L115" s="250" t="s">
        <v>1280</v>
      </c>
      <c r="M115" s="251" t="s">
        <v>1279</v>
      </c>
      <c r="N115" s="251" t="s">
        <v>1281</v>
      </c>
      <c r="O115" s="251" t="s">
        <v>677</v>
      </c>
      <c r="P115" s="251"/>
      <c r="Q115" s="251"/>
      <c r="R115" s="250"/>
    </row>
    <row r="116" spans="1:18" s="784" customFormat="1" ht="19.5" customHeight="1">
      <c r="A116" s="786" t="s">
        <v>684</v>
      </c>
      <c r="B116" s="904" t="s">
        <v>524</v>
      </c>
      <c r="H116" s="903">
        <f>SUM(H117:H129)</f>
        <v>177654041634</v>
      </c>
      <c r="I116" s="903">
        <f>SUM(I117:I126)</f>
        <v>0</v>
      </c>
      <c r="J116" s="903">
        <f>SUM(J117:J126)</f>
        <v>163136347067</v>
      </c>
      <c r="K116" s="903"/>
      <c r="L116" s="781"/>
      <c r="M116" s="782"/>
      <c r="N116" s="782"/>
      <c r="O116" s="782"/>
      <c r="P116" s="782"/>
      <c r="Q116" s="782"/>
      <c r="R116" s="781"/>
    </row>
    <row r="117" spans="1:18" s="248" customFormat="1" ht="19.5" customHeight="1">
      <c r="A117" s="253"/>
      <c r="B117" s="1005" t="s">
        <v>495</v>
      </c>
      <c r="C117" s="1009"/>
      <c r="D117" s="1009"/>
      <c r="E117" s="1009"/>
      <c r="F117" s="1006"/>
      <c r="G117" s="1006"/>
      <c r="H117" s="977">
        <v>0</v>
      </c>
      <c r="I117" s="254"/>
      <c r="J117" s="254">
        <v>0</v>
      </c>
      <c r="K117" s="254"/>
      <c r="L117" s="250"/>
      <c r="M117" s="251"/>
      <c r="N117" s="251"/>
      <c r="O117" s="251"/>
      <c r="P117" s="251"/>
      <c r="Q117" s="251"/>
      <c r="R117" s="250"/>
    </row>
    <row r="118" spans="1:18" s="248" customFormat="1" ht="19.5" customHeight="1">
      <c r="A118" s="253"/>
      <c r="B118" s="1011" t="s">
        <v>489</v>
      </c>
      <c r="C118" s="1009"/>
      <c r="D118" s="1009"/>
      <c r="E118" s="1009"/>
      <c r="F118" s="1006"/>
      <c r="G118" s="1006"/>
      <c r="H118" s="978">
        <v>118183518268</v>
      </c>
      <c r="I118" s="283"/>
      <c r="J118" s="283">
        <v>108753002177</v>
      </c>
      <c r="K118" s="283"/>
      <c r="L118" s="250"/>
      <c r="M118" s="251"/>
      <c r="N118" s="251"/>
      <c r="O118" s="251"/>
      <c r="P118" s="251"/>
      <c r="Q118" s="251"/>
      <c r="R118" s="250"/>
    </row>
    <row r="119" spans="1:18" s="248" customFormat="1" ht="19.5" customHeight="1">
      <c r="A119" s="253"/>
      <c r="B119" s="1011" t="s">
        <v>490</v>
      </c>
      <c r="C119" s="1009"/>
      <c r="D119" s="1009"/>
      <c r="E119" s="1009"/>
      <c r="F119" s="1006"/>
      <c r="G119" s="1006"/>
      <c r="H119" s="978"/>
      <c r="I119" s="283"/>
      <c r="J119" s="283"/>
      <c r="K119" s="283"/>
      <c r="L119" s="250"/>
      <c r="M119" s="251"/>
      <c r="N119" s="251"/>
      <c r="O119" s="251"/>
      <c r="P119" s="251"/>
      <c r="Q119" s="251"/>
      <c r="R119" s="250"/>
    </row>
    <row r="120" spans="1:18" s="248" customFormat="1" ht="17.25" customHeight="1">
      <c r="A120" s="253"/>
      <c r="B120" s="1005" t="s">
        <v>491</v>
      </c>
      <c r="C120" s="1009"/>
      <c r="D120" s="1009"/>
      <c r="E120" s="1009"/>
      <c r="F120" s="1006"/>
      <c r="G120" s="1006"/>
      <c r="H120" s="978">
        <v>0</v>
      </c>
      <c r="I120" s="283"/>
      <c r="J120" s="283">
        <v>0</v>
      </c>
      <c r="K120" s="283"/>
      <c r="L120" s="250"/>
      <c r="M120" s="251"/>
      <c r="N120" s="251"/>
      <c r="O120" s="251"/>
      <c r="P120" s="251"/>
      <c r="Q120" s="251"/>
      <c r="R120" s="250"/>
    </row>
    <row r="121" spans="1:18" s="248" customFormat="1" ht="17.25" customHeight="1">
      <c r="A121" s="253"/>
      <c r="B121" s="1011" t="s">
        <v>489</v>
      </c>
      <c r="C121" s="1009"/>
      <c r="D121" s="1009"/>
      <c r="E121" s="1009"/>
      <c r="F121" s="1006"/>
      <c r="G121" s="1006"/>
      <c r="H121" s="978">
        <v>18961164050</v>
      </c>
      <c r="I121" s="283"/>
      <c r="J121" s="283">
        <v>43625919120</v>
      </c>
      <c r="K121" s="283"/>
      <c r="L121" s="250"/>
      <c r="M121" s="251"/>
      <c r="N121" s="251"/>
      <c r="O121" s="251"/>
      <c r="P121" s="251"/>
      <c r="Q121" s="251"/>
      <c r="R121" s="250"/>
    </row>
    <row r="122" spans="1:18" s="248" customFormat="1" ht="17.25" customHeight="1">
      <c r="A122" s="253"/>
      <c r="B122" s="1011" t="s">
        <v>490</v>
      </c>
      <c r="C122" s="1009"/>
      <c r="D122" s="1009"/>
      <c r="E122" s="1009"/>
      <c r="F122" s="1006"/>
      <c r="G122" s="1006"/>
      <c r="H122" s="978"/>
      <c r="I122" s="283"/>
      <c r="J122" s="283">
        <v>3245395633</v>
      </c>
      <c r="K122" s="283"/>
      <c r="L122" s="250"/>
      <c r="M122" s="251"/>
      <c r="N122" s="251"/>
      <c r="O122" s="251"/>
      <c r="P122" s="251"/>
      <c r="Q122" s="251"/>
      <c r="R122" s="250"/>
    </row>
    <row r="123" spans="1:18" s="248" customFormat="1" ht="17.25" customHeight="1">
      <c r="A123" s="253"/>
      <c r="B123" s="1011" t="s">
        <v>179</v>
      </c>
      <c r="C123" s="1009"/>
      <c r="D123" s="1009"/>
      <c r="E123" s="1009"/>
      <c r="F123" s="1006"/>
      <c r="G123" s="1006"/>
      <c r="H123" s="978"/>
      <c r="I123" s="283"/>
      <c r="J123" s="283"/>
      <c r="K123" s="283"/>
      <c r="L123" s="250"/>
      <c r="M123" s="251"/>
      <c r="N123" s="251"/>
      <c r="O123" s="251"/>
      <c r="P123" s="251"/>
      <c r="Q123" s="251"/>
      <c r="R123" s="250"/>
    </row>
    <row r="124" spans="1:18" s="248" customFormat="1" ht="17.25" customHeight="1">
      <c r="A124" s="253"/>
      <c r="B124" s="1005" t="s">
        <v>761</v>
      </c>
      <c r="C124" s="1009"/>
      <c r="D124" s="1009"/>
      <c r="E124" s="1009"/>
      <c r="F124" s="1006"/>
      <c r="G124" s="1006"/>
      <c r="H124" s="978"/>
      <c r="I124" s="283"/>
      <c r="J124" s="283"/>
      <c r="K124" s="283"/>
      <c r="L124" s="250"/>
      <c r="M124" s="251"/>
      <c r="N124" s="251"/>
      <c r="O124" s="251"/>
      <c r="P124" s="251"/>
      <c r="Q124" s="251"/>
      <c r="R124" s="250"/>
    </row>
    <row r="125" spans="1:18" s="248" customFormat="1" ht="17.25" customHeight="1">
      <c r="A125" s="253"/>
      <c r="B125" s="1011" t="s">
        <v>489</v>
      </c>
      <c r="C125" s="1009"/>
      <c r="D125" s="1009"/>
      <c r="E125" s="1009"/>
      <c r="F125" s="1006"/>
      <c r="G125" s="1006"/>
      <c r="H125" s="978"/>
      <c r="I125" s="283"/>
      <c r="J125" s="283">
        <v>7512030137</v>
      </c>
      <c r="K125" s="283"/>
      <c r="L125" s="250"/>
      <c r="M125" s="251"/>
      <c r="N125" s="251"/>
      <c r="O125" s="251"/>
      <c r="P125" s="251"/>
      <c r="Q125" s="251"/>
      <c r="R125" s="250"/>
    </row>
    <row r="126" spans="1:18" s="248" customFormat="1" ht="17.25" customHeight="1">
      <c r="A126" s="253"/>
      <c r="B126" s="1011" t="s">
        <v>490</v>
      </c>
      <c r="C126" s="1009"/>
      <c r="D126" s="1009"/>
      <c r="E126" s="1009"/>
      <c r="F126" s="1006"/>
      <c r="G126" s="1006"/>
      <c r="H126" s="978"/>
      <c r="I126" s="283"/>
      <c r="J126" s="283"/>
      <c r="K126" s="283"/>
      <c r="L126" s="250"/>
      <c r="M126" s="251"/>
      <c r="N126" s="251"/>
      <c r="O126" s="251"/>
      <c r="P126" s="251"/>
      <c r="Q126" s="251"/>
      <c r="R126" s="250"/>
    </row>
    <row r="127" spans="1:18" s="992" customFormat="1" ht="19.5" customHeight="1" outlineLevel="1">
      <c r="A127" s="993"/>
      <c r="B127" s="1005" t="s">
        <v>271</v>
      </c>
      <c r="C127" s="1009"/>
      <c r="D127" s="1009"/>
      <c r="E127" s="1009"/>
      <c r="F127" s="1006"/>
      <c r="G127" s="1006"/>
      <c r="H127" s="977">
        <v>0</v>
      </c>
      <c r="I127" s="254"/>
      <c r="J127" s="254">
        <v>0</v>
      </c>
      <c r="K127" s="986"/>
      <c r="L127" s="985"/>
      <c r="M127" s="984"/>
      <c r="N127" s="984"/>
      <c r="O127" s="984"/>
      <c r="P127" s="984"/>
      <c r="Q127" s="984"/>
      <c r="R127" s="985"/>
    </row>
    <row r="128" spans="1:18" s="993" customFormat="1" ht="19.5" customHeight="1" outlineLevel="1">
      <c r="A128" s="991"/>
      <c r="B128" s="1011" t="s">
        <v>489</v>
      </c>
      <c r="C128" s="1009"/>
      <c r="D128" s="1009"/>
      <c r="E128" s="1009"/>
      <c r="F128" s="1006"/>
      <c r="G128" s="1006"/>
      <c r="H128" s="978">
        <v>40509359316</v>
      </c>
      <c r="I128" s="283"/>
      <c r="J128" s="283"/>
      <c r="K128" s="994"/>
      <c r="L128" s="990"/>
      <c r="M128" s="989"/>
      <c r="N128" s="989"/>
      <c r="O128" s="989"/>
      <c r="P128" s="989"/>
      <c r="Q128" s="989"/>
      <c r="R128" s="990"/>
    </row>
    <row r="129" spans="1:18" s="993" customFormat="1" ht="19.5" customHeight="1" outlineLevel="1">
      <c r="A129" s="991"/>
      <c r="B129" s="1011" t="s">
        <v>490</v>
      </c>
      <c r="C129" s="1009"/>
      <c r="D129" s="1009"/>
      <c r="E129" s="1009"/>
      <c r="F129" s="1006"/>
      <c r="G129" s="1006"/>
      <c r="H129" s="978"/>
      <c r="I129" s="283"/>
      <c r="J129" s="283"/>
      <c r="K129" s="994"/>
      <c r="L129" s="990"/>
      <c r="M129" s="989"/>
      <c r="N129" s="989"/>
      <c r="O129" s="989"/>
      <c r="P129" s="989"/>
      <c r="Q129" s="989"/>
      <c r="R129" s="990"/>
    </row>
    <row r="130" spans="1:18" s="256" customFormat="1" ht="20.25" customHeight="1">
      <c r="A130" s="1228" t="s">
        <v>106</v>
      </c>
      <c r="B130" s="1259" t="s">
        <v>722</v>
      </c>
      <c r="C130" s="1260"/>
      <c r="D130" s="1260"/>
      <c r="E130" s="1260"/>
      <c r="F130" s="1260"/>
      <c r="G130" s="1260"/>
      <c r="H130" s="1000">
        <f>SUM(H131:H133)</f>
        <v>188800000</v>
      </c>
      <c r="I130" s="1000"/>
      <c r="J130" s="1000">
        <f>SUM(J131:J133)</f>
        <v>0</v>
      </c>
      <c r="K130" s="795"/>
      <c r="L130" s="255"/>
      <c r="R130" s="255"/>
    </row>
    <row r="131" spans="1:18" s="256" customFormat="1" ht="20.25" customHeight="1">
      <c r="A131" s="1261"/>
      <c r="B131" s="1005" t="s">
        <v>492</v>
      </c>
      <c r="C131" s="1009"/>
      <c r="D131" s="1009"/>
      <c r="E131" s="1009"/>
      <c r="F131" s="1006"/>
      <c r="G131" s="1006"/>
      <c r="H131" s="978"/>
      <c r="I131" s="978"/>
      <c r="J131" s="1262"/>
      <c r="K131" s="795"/>
      <c r="L131" s="255"/>
      <c r="R131" s="255"/>
    </row>
    <row r="132" spans="1:18" s="256" customFormat="1" ht="20.25" customHeight="1">
      <c r="A132" s="1261"/>
      <c r="B132" s="1005" t="s">
        <v>493</v>
      </c>
      <c r="C132" s="1009"/>
      <c r="D132" s="1009"/>
      <c r="E132" s="1009"/>
      <c r="F132" s="1006"/>
      <c r="G132" s="1006"/>
      <c r="H132" s="978">
        <v>188800000</v>
      </c>
      <c r="I132" s="978"/>
      <c r="J132" s="1262"/>
      <c r="K132" s="795"/>
      <c r="L132" s="255"/>
      <c r="R132" s="255"/>
    </row>
    <row r="133" spans="1:18" s="256" customFormat="1" ht="20.25" customHeight="1">
      <c r="A133" s="1261"/>
      <c r="B133" s="1005" t="s">
        <v>494</v>
      </c>
      <c r="C133" s="1009"/>
      <c r="D133" s="1009"/>
      <c r="E133" s="1009"/>
      <c r="F133" s="1006"/>
      <c r="G133" s="1006"/>
      <c r="H133" s="978"/>
      <c r="I133" s="978"/>
      <c r="J133" s="978"/>
      <c r="K133" s="795"/>
      <c r="L133" s="255"/>
      <c r="R133" s="255"/>
    </row>
    <row r="134" spans="1:18" s="248" customFormat="1" ht="15">
      <c r="A134" s="253"/>
      <c r="B134" s="753"/>
      <c r="H134" s="249"/>
      <c r="I134" s="249"/>
      <c r="J134" s="249"/>
      <c r="K134" s="249"/>
      <c r="L134" s="250"/>
      <c r="M134" s="251"/>
      <c r="N134" s="251"/>
      <c r="O134" s="251"/>
      <c r="P134" s="251"/>
      <c r="Q134" s="251"/>
      <c r="R134" s="250"/>
    </row>
    <row r="135" spans="1:18" ht="19.5" customHeight="1" thickBot="1">
      <c r="A135" s="253"/>
      <c r="B135" s="780" t="s">
        <v>1151</v>
      </c>
      <c r="C135" s="880"/>
      <c r="D135" s="880"/>
      <c r="E135" s="880"/>
      <c r="F135" s="880"/>
      <c r="G135" s="248"/>
      <c r="H135" s="822">
        <f>H115+H130</f>
        <v>177842841634</v>
      </c>
      <c r="I135" s="822">
        <f>I115</f>
        <v>0</v>
      </c>
      <c r="J135" s="822">
        <f>J115</f>
        <v>163136347067</v>
      </c>
      <c r="K135" s="249"/>
      <c r="L135" s="781">
        <v>0</v>
      </c>
      <c r="M135" s="782"/>
      <c r="N135" s="785">
        <v>0</v>
      </c>
      <c r="O135" s="782"/>
      <c r="P135" s="782"/>
      <c r="Q135" s="782"/>
    </row>
    <row r="136" spans="1:18" ht="13.5" customHeight="1" thickTop="1">
      <c r="A136" s="253"/>
      <c r="B136" s="905"/>
      <c r="C136" s="251"/>
      <c r="D136" s="251"/>
      <c r="E136" s="251"/>
      <c r="F136" s="251"/>
      <c r="G136" s="248"/>
      <c r="H136" s="282"/>
      <c r="I136" s="249"/>
      <c r="J136" s="282"/>
      <c r="K136" s="249"/>
      <c r="L136" s="781"/>
      <c r="M136" s="782"/>
      <c r="N136" s="785"/>
      <c r="O136" s="782"/>
      <c r="P136" s="782"/>
      <c r="Q136" s="782"/>
    </row>
    <row r="137" spans="1:18" ht="18" customHeight="1">
      <c r="A137" s="755" t="s">
        <v>1315</v>
      </c>
      <c r="B137" s="261" t="s">
        <v>705</v>
      </c>
      <c r="H137" s="819" t="str">
        <f>H114</f>
        <v>Sè 31/03/2013</v>
      </c>
      <c r="I137" s="820"/>
      <c r="J137" s="819" t="str">
        <f>J107</f>
        <v>Sè 31/03/2012</v>
      </c>
      <c r="K137" s="820"/>
      <c r="L137" s="787"/>
      <c r="M137" s="250"/>
      <c r="N137" s="250"/>
      <c r="O137" s="250"/>
      <c r="P137" s="250"/>
      <c r="Q137" s="250"/>
    </row>
    <row r="138" spans="1:18" s="762" customFormat="1" ht="19.5" customHeight="1">
      <c r="B138" s="753" t="s">
        <v>665</v>
      </c>
      <c r="H138" s="978">
        <f>2671209180+262350108</f>
        <v>2933559288</v>
      </c>
      <c r="I138" s="283"/>
      <c r="J138" s="283">
        <v>1466307190</v>
      </c>
      <c r="K138" s="283"/>
      <c r="L138" s="788"/>
      <c r="M138" s="789"/>
      <c r="N138" s="789"/>
      <c r="O138" s="789"/>
      <c r="P138" s="789"/>
      <c r="Q138" s="789"/>
      <c r="R138" s="250"/>
    </row>
    <row r="139" spans="1:18" s="762" customFormat="1" ht="21" customHeight="1">
      <c r="B139" s="753" t="s">
        <v>666</v>
      </c>
      <c r="H139" s="978"/>
      <c r="I139" s="283"/>
      <c r="J139" s="283"/>
      <c r="K139" s="283"/>
      <c r="L139" s="788"/>
      <c r="M139" s="789"/>
      <c r="N139" s="789"/>
      <c r="O139" s="789"/>
      <c r="P139" s="789"/>
      <c r="Q139" s="789"/>
      <c r="R139" s="250"/>
    </row>
    <row r="140" spans="1:18" s="762" customFormat="1" ht="19.5" customHeight="1">
      <c r="B140" s="753" t="s">
        <v>959</v>
      </c>
      <c r="H140" s="978">
        <f>3601037862</f>
        <v>3601037862</v>
      </c>
      <c r="I140" s="283"/>
      <c r="J140" s="283">
        <v>4423483860</v>
      </c>
      <c r="K140" s="283"/>
      <c r="L140" s="788"/>
      <c r="M140" s="789"/>
      <c r="N140" s="789"/>
      <c r="O140" s="789"/>
      <c r="P140" s="789"/>
      <c r="Q140" s="789"/>
      <c r="R140" s="250"/>
    </row>
    <row r="141" spans="1:18" s="762" customFormat="1" ht="19.5" customHeight="1">
      <c r="B141" s="753" t="s">
        <v>667</v>
      </c>
      <c r="H141" s="978">
        <f>819608765+110625542</f>
        <v>930234307</v>
      </c>
      <c r="I141" s="283"/>
      <c r="J141" s="283">
        <v>1026891960</v>
      </c>
      <c r="K141" s="283"/>
      <c r="L141" s="788"/>
      <c r="M141" s="789"/>
      <c r="N141" s="790"/>
      <c r="O141" s="791"/>
      <c r="P141" s="791"/>
      <c r="Q141" s="789"/>
      <c r="R141" s="250"/>
    </row>
    <row r="142" spans="1:18" s="762" customFormat="1" ht="19.5" customHeight="1">
      <c r="B142" s="906" t="s">
        <v>180</v>
      </c>
      <c r="H142" s="254"/>
      <c r="I142" s="283"/>
      <c r="J142" s="283">
        <v>15585600</v>
      </c>
      <c r="K142" s="283"/>
      <c r="L142" s="788"/>
      <c r="M142" s="789"/>
      <c r="N142" s="790"/>
      <c r="O142" s="791"/>
      <c r="P142" s="791"/>
      <c r="Q142" s="789"/>
      <c r="R142" s="250"/>
    </row>
    <row r="143" spans="1:18" s="762" customFormat="1" ht="15">
      <c r="B143" s="906" t="s">
        <v>496</v>
      </c>
      <c r="H143" s="978">
        <v>24601338</v>
      </c>
      <c r="I143" s="283"/>
      <c r="J143" s="283">
        <v>95576153</v>
      </c>
      <c r="K143" s="283"/>
      <c r="L143" s="788"/>
      <c r="M143" s="789"/>
      <c r="N143" s="790"/>
      <c r="O143" s="791"/>
      <c r="P143" s="791"/>
      <c r="Q143" s="789"/>
      <c r="R143" s="250"/>
    </row>
    <row r="144" spans="1:18" s="762" customFormat="1" ht="15">
      <c r="B144" s="753" t="s">
        <v>668</v>
      </c>
      <c r="H144" s="978"/>
      <c r="I144" s="283"/>
      <c r="J144" s="283"/>
      <c r="K144" s="283"/>
      <c r="L144" s="788"/>
      <c r="M144" s="789"/>
      <c r="N144" s="790"/>
      <c r="O144" s="791"/>
      <c r="P144" s="791"/>
      <c r="Q144" s="789"/>
      <c r="R144" s="250"/>
    </row>
    <row r="145" spans="1:18" s="762" customFormat="1" ht="15">
      <c r="B145" s="753" t="s">
        <v>892</v>
      </c>
      <c r="H145" s="283"/>
      <c r="I145" s="283"/>
      <c r="J145" s="283">
        <v>12988000</v>
      </c>
      <c r="K145" s="283"/>
      <c r="L145" s="788"/>
      <c r="M145" s="789"/>
      <c r="N145" s="787"/>
      <c r="O145" s="787"/>
      <c r="P145" s="789"/>
      <c r="Q145" s="789"/>
      <c r="R145" s="250"/>
    </row>
    <row r="146" spans="1:18" s="762" customFormat="1" ht="10.5" customHeight="1">
      <c r="B146" s="763"/>
      <c r="H146" s="283"/>
      <c r="I146" s="283"/>
      <c r="J146" s="283"/>
      <c r="K146" s="283"/>
      <c r="L146" s="250"/>
      <c r="M146" s="250"/>
      <c r="N146" s="250"/>
      <c r="O146" s="255"/>
      <c r="P146" s="255"/>
      <c r="Q146" s="256"/>
      <c r="R146" s="250"/>
    </row>
    <row r="147" spans="1:18" s="758" customFormat="1" ht="24" customHeight="1" thickBot="1">
      <c r="B147" s="907" t="s">
        <v>1151</v>
      </c>
      <c r="C147" s="908"/>
      <c r="D147" s="908"/>
      <c r="E147" s="908"/>
      <c r="F147" s="908"/>
      <c r="H147" s="822">
        <f>SUM(H138:H146)</f>
        <v>7489432795</v>
      </c>
      <c r="I147" s="822">
        <f>SUM(I138:I146)</f>
        <v>0</v>
      </c>
      <c r="J147" s="822">
        <f>SUM(J138:J146)</f>
        <v>7040832763</v>
      </c>
      <c r="K147" s="249"/>
      <c r="L147" s="250">
        <v>0</v>
      </c>
      <c r="M147" s="250"/>
      <c r="N147" s="792">
        <v>0</v>
      </c>
      <c r="O147" s="255"/>
      <c r="P147" s="255"/>
      <c r="Q147" s="256"/>
      <c r="R147" s="250"/>
    </row>
    <row r="148" spans="1:18" s="784" customFormat="1" ht="15.75" customHeight="1" thickTop="1">
      <c r="B148" s="909"/>
      <c r="H148" s="876"/>
      <c r="I148" s="876"/>
      <c r="J148" s="876"/>
      <c r="K148" s="876"/>
      <c r="L148" s="250"/>
      <c r="M148" s="250"/>
      <c r="N148" s="250"/>
      <c r="O148" s="255"/>
      <c r="P148" s="255"/>
      <c r="Q148" s="256"/>
      <c r="R148" s="250"/>
    </row>
    <row r="149" spans="1:18" s="248" customFormat="1" ht="18" customHeight="1">
      <c r="A149" s="755" t="s">
        <v>1315</v>
      </c>
      <c r="B149" s="261" t="s">
        <v>525</v>
      </c>
      <c r="H149" s="819" t="str">
        <f>H137</f>
        <v>Sè 31/03/2013</v>
      </c>
      <c r="I149" s="820"/>
      <c r="J149" s="819" t="str">
        <f>J137</f>
        <v>Sè 31/03/2012</v>
      </c>
      <c r="K149" s="820"/>
      <c r="L149" s="250"/>
      <c r="M149" s="250"/>
      <c r="N149" s="250"/>
      <c r="O149" s="250"/>
      <c r="P149" s="250"/>
      <c r="Q149" s="250"/>
      <c r="R149" s="250"/>
    </row>
    <row r="150" spans="1:18" ht="19.5" customHeight="1">
      <c r="A150" s="771"/>
      <c r="B150" s="753" t="s">
        <v>613</v>
      </c>
      <c r="H150" s="283">
        <v>22000000</v>
      </c>
      <c r="I150" s="283"/>
      <c r="J150" s="283">
        <v>0</v>
      </c>
      <c r="K150" s="283"/>
      <c r="L150" s="255"/>
      <c r="M150" s="255"/>
      <c r="N150" s="255"/>
      <c r="O150" s="255"/>
      <c r="P150" s="255"/>
      <c r="Q150" s="255"/>
      <c r="R150" s="255"/>
    </row>
    <row r="151" spans="1:18" ht="19.5" hidden="1" customHeight="1">
      <c r="A151" s="771"/>
      <c r="B151" s="753" t="s">
        <v>478</v>
      </c>
      <c r="H151" s="283">
        <v>0</v>
      </c>
      <c r="I151" s="283"/>
      <c r="J151" s="283">
        <v>0</v>
      </c>
      <c r="K151" s="283"/>
      <c r="L151" s="255"/>
      <c r="M151" s="255"/>
      <c r="N151" s="255"/>
      <c r="O151" s="255"/>
      <c r="P151" s="255"/>
      <c r="Q151" s="255"/>
      <c r="R151" s="255"/>
    </row>
    <row r="152" spans="1:18" ht="19.5" hidden="1" customHeight="1">
      <c r="A152" s="771"/>
      <c r="B152" s="753" t="s">
        <v>497</v>
      </c>
      <c r="H152" s="283">
        <v>0</v>
      </c>
      <c r="I152" s="283"/>
      <c r="J152" s="283">
        <v>0</v>
      </c>
      <c r="K152" s="283"/>
      <c r="L152" s="255"/>
      <c r="M152" s="255"/>
      <c r="N152" s="255"/>
      <c r="O152" s="255"/>
      <c r="P152" s="255"/>
      <c r="Q152" s="255"/>
      <c r="R152" s="255"/>
    </row>
    <row r="153" spans="1:18" ht="19.5" customHeight="1">
      <c r="A153" s="771"/>
      <c r="B153" s="753" t="s">
        <v>498</v>
      </c>
      <c r="H153" s="978">
        <v>51831579633</v>
      </c>
      <c r="I153" s="283"/>
      <c r="J153" s="283">
        <v>48745725351</v>
      </c>
      <c r="K153" s="283"/>
      <c r="L153" s="255"/>
      <c r="M153" s="255"/>
      <c r="N153" s="255"/>
      <c r="O153" s="255"/>
      <c r="P153" s="255"/>
      <c r="Q153" s="255"/>
      <c r="R153" s="255"/>
    </row>
    <row r="154" spans="1:18" ht="19.5" customHeight="1">
      <c r="A154" s="771"/>
      <c r="B154" s="753" t="s">
        <v>150</v>
      </c>
      <c r="H154" s="283">
        <v>4965371349</v>
      </c>
      <c r="I154" s="283"/>
      <c r="J154" s="283">
        <v>1676108490</v>
      </c>
      <c r="K154" s="283"/>
      <c r="L154" s="255"/>
      <c r="M154" s="255"/>
      <c r="N154" s="255"/>
      <c r="O154" s="255"/>
      <c r="P154" s="255"/>
      <c r="Q154" s="255"/>
      <c r="R154" s="255"/>
    </row>
    <row r="155" spans="1:18" ht="6" customHeight="1">
      <c r="A155" s="771"/>
      <c r="H155" s="910"/>
      <c r="I155" s="910"/>
      <c r="J155" s="910"/>
      <c r="K155" s="910"/>
      <c r="L155" s="255"/>
      <c r="M155" s="255"/>
      <c r="N155" s="255"/>
      <c r="O155" s="255"/>
      <c r="P155" s="255"/>
      <c r="Q155" s="255"/>
      <c r="R155" s="255"/>
    </row>
    <row r="156" spans="1:18" s="248" customFormat="1" ht="18" customHeight="1" thickBot="1">
      <c r="A156" s="755"/>
      <c r="B156" s="907" t="s">
        <v>1151</v>
      </c>
      <c r="C156" s="908"/>
      <c r="D156" s="908"/>
      <c r="E156" s="908"/>
      <c r="F156" s="908"/>
      <c r="H156" s="822">
        <f>SUM(H150:H155)</f>
        <v>56818950982</v>
      </c>
      <c r="I156" s="822">
        <f>SUM(I150:I155)</f>
        <v>0</v>
      </c>
      <c r="J156" s="822">
        <f>SUM(J150:J155)</f>
        <v>50421833841</v>
      </c>
      <c r="K156" s="249"/>
      <c r="L156" s="250">
        <v>0</v>
      </c>
      <c r="M156" s="250"/>
      <c r="N156" s="250"/>
      <c r="O156" s="250"/>
      <c r="P156" s="250"/>
      <c r="Q156" s="250"/>
      <c r="R156" s="250"/>
    </row>
    <row r="157" spans="1:18" s="758" customFormat="1" ht="15.75" thickTop="1">
      <c r="B157" s="787"/>
      <c r="C157" s="788"/>
      <c r="D157" s="788"/>
      <c r="E157" s="788"/>
      <c r="F157" s="788"/>
      <c r="G157" s="788"/>
      <c r="H157" s="757"/>
      <c r="I157" s="911"/>
      <c r="J157" s="757"/>
      <c r="K157" s="911"/>
      <c r="L157" s="793"/>
      <c r="M157" s="793"/>
      <c r="N157" s="793"/>
    </row>
    <row r="158" spans="1:18" ht="18" customHeight="1">
      <c r="A158" s="755" t="s">
        <v>1316</v>
      </c>
      <c r="B158" s="261" t="s">
        <v>706</v>
      </c>
      <c r="H158" s="819" t="str">
        <f>H149</f>
        <v>Sè 31/03/2013</v>
      </c>
      <c r="I158" s="820"/>
      <c r="J158" s="819" t="str">
        <f>J149</f>
        <v>Sè 31/03/2012</v>
      </c>
      <c r="K158" s="820"/>
      <c r="M158" s="250"/>
      <c r="N158" s="250"/>
      <c r="O158" s="250"/>
      <c r="P158" s="250"/>
      <c r="Q158" s="250"/>
    </row>
    <row r="159" spans="1:18" s="762" customFormat="1" ht="21" customHeight="1">
      <c r="B159" s="753" t="s">
        <v>806</v>
      </c>
      <c r="C159" s="253"/>
      <c r="D159" s="253"/>
      <c r="E159" s="253"/>
      <c r="F159" s="253"/>
      <c r="G159" s="253"/>
      <c r="H159" s="1222"/>
      <c r="I159" s="283"/>
      <c r="J159" s="795">
        <v>1180667124</v>
      </c>
      <c r="K159" s="283"/>
      <c r="L159" s="255"/>
      <c r="M159" s="256"/>
      <c r="N159" s="256"/>
      <c r="O159" s="256"/>
      <c r="P159" s="256"/>
      <c r="Q159" s="256"/>
      <c r="R159" s="255"/>
    </row>
    <row r="160" spans="1:18" s="762" customFormat="1" ht="21" customHeight="1">
      <c r="B160" s="753" t="s">
        <v>613</v>
      </c>
      <c r="C160" s="253"/>
      <c r="D160" s="253"/>
      <c r="E160" s="253"/>
      <c r="F160" s="253"/>
      <c r="G160" s="253"/>
      <c r="H160" s="1222">
        <v>116087310</v>
      </c>
      <c r="I160" s="283"/>
      <c r="J160" s="795">
        <v>16100591</v>
      </c>
      <c r="K160" s="283"/>
      <c r="L160" s="255"/>
      <c r="M160" s="765"/>
      <c r="N160" s="255"/>
      <c r="O160" s="255"/>
      <c r="P160" s="255"/>
      <c r="Q160" s="765"/>
      <c r="R160" s="255"/>
    </row>
    <row r="161" spans="1:18" s="762" customFormat="1" ht="21" hidden="1" customHeight="1">
      <c r="B161" s="753" t="s">
        <v>478</v>
      </c>
      <c r="C161" s="253"/>
      <c r="D161" s="253"/>
      <c r="E161" s="253"/>
      <c r="F161" s="253"/>
      <c r="G161" s="253"/>
      <c r="H161" s="283">
        <v>0</v>
      </c>
      <c r="I161" s="283"/>
      <c r="J161" s="795"/>
      <c r="K161" s="283"/>
      <c r="L161" s="255"/>
      <c r="M161" s="765"/>
      <c r="N161" s="255"/>
      <c r="O161" s="255"/>
      <c r="P161" s="255"/>
      <c r="Q161" s="765"/>
      <c r="R161" s="255"/>
    </row>
    <row r="162" spans="1:18" s="762" customFormat="1" ht="21" hidden="1" customHeight="1">
      <c r="B162" s="753" t="s">
        <v>497</v>
      </c>
      <c r="C162" s="253"/>
      <c r="D162" s="253"/>
      <c r="E162" s="253"/>
      <c r="F162" s="253"/>
      <c r="G162" s="253"/>
      <c r="H162" s="283">
        <v>0</v>
      </c>
      <c r="I162" s="283"/>
      <c r="J162" s="795"/>
      <c r="K162" s="283"/>
      <c r="L162" s="255"/>
      <c r="M162" s="765"/>
      <c r="N162" s="255"/>
      <c r="O162" s="255"/>
      <c r="P162" s="255"/>
      <c r="Q162" s="797"/>
      <c r="R162" s="255"/>
    </row>
    <row r="163" spans="1:18" s="762" customFormat="1" ht="21" customHeight="1">
      <c r="B163" s="753" t="s">
        <v>498</v>
      </c>
      <c r="C163" s="253"/>
      <c r="D163" s="253"/>
      <c r="E163" s="253"/>
      <c r="F163" s="253"/>
      <c r="G163" s="253"/>
      <c r="H163" s="1222">
        <v>14030413071</v>
      </c>
      <c r="I163" s="283"/>
      <c r="J163" s="795">
        <v>3027778285</v>
      </c>
      <c r="K163" s="795"/>
      <c r="L163" s="795"/>
      <c r="M163" s="795"/>
      <c r="N163" s="795"/>
      <c r="O163" s="796"/>
      <c r="P163" s="796"/>
      <c r="Q163" s="796"/>
      <c r="R163" s="255"/>
    </row>
    <row r="164" spans="1:18" s="762" customFormat="1" ht="21" customHeight="1">
      <c r="B164" s="753" t="s">
        <v>150</v>
      </c>
      <c r="C164" s="253"/>
      <c r="D164" s="253"/>
      <c r="E164" s="253"/>
      <c r="F164" s="253"/>
      <c r="G164" s="253"/>
      <c r="H164" s="283">
        <v>1107965603</v>
      </c>
      <c r="I164" s="283"/>
      <c r="J164" s="795">
        <v>405059857</v>
      </c>
      <c r="K164" s="795"/>
      <c r="L164" s="795"/>
      <c r="M164" s="795"/>
      <c r="N164" s="795"/>
      <c r="O164" s="796"/>
      <c r="P164" s="796"/>
      <c r="Q164" s="796"/>
      <c r="R164" s="255"/>
    </row>
    <row r="165" spans="1:18" s="762" customFormat="1" ht="4.5" customHeight="1">
      <c r="B165" s="763"/>
      <c r="H165" s="283"/>
      <c r="I165" s="283"/>
      <c r="J165" s="283"/>
      <c r="K165" s="283"/>
      <c r="L165" s="250"/>
      <c r="M165" s="250"/>
      <c r="N165" s="250"/>
      <c r="O165" s="255"/>
      <c r="P165" s="255"/>
      <c r="Q165" s="256"/>
      <c r="R165" s="250"/>
    </row>
    <row r="166" spans="1:18" s="758" customFormat="1" ht="18.75" customHeight="1" thickBot="1">
      <c r="B166" s="907" t="s">
        <v>1151</v>
      </c>
      <c r="C166" s="908"/>
      <c r="D166" s="908"/>
      <c r="E166" s="908"/>
      <c r="F166" s="908"/>
      <c r="H166" s="822">
        <f>SUM(H159:H165)</f>
        <v>15254465984</v>
      </c>
      <c r="I166" s="822">
        <f>SUM(I159:I165)</f>
        <v>0</v>
      </c>
      <c r="J166" s="822">
        <f>SUM(J159:J165)</f>
        <v>4629605857</v>
      </c>
      <c r="K166" s="249"/>
      <c r="L166" s="250">
        <f>34225400692-H166</f>
        <v>18970934708</v>
      </c>
      <c r="M166" s="250"/>
      <c r="N166" s="792">
        <v>0</v>
      </c>
      <c r="O166" s="773"/>
      <c r="P166" s="255"/>
      <c r="Q166" s="256"/>
      <c r="R166" s="250"/>
    </row>
    <row r="167" spans="1:18" s="784" customFormat="1" ht="15.75" customHeight="1" thickTop="1">
      <c r="B167" s="909"/>
      <c r="H167" s="876"/>
      <c r="I167" s="876"/>
      <c r="J167" s="876"/>
      <c r="K167" s="876"/>
      <c r="L167" s="250"/>
      <c r="M167" s="250"/>
      <c r="N167" s="250"/>
      <c r="O167" s="255"/>
      <c r="P167" s="255"/>
      <c r="Q167" s="256"/>
      <c r="R167" s="250"/>
    </row>
    <row r="168" spans="1:18" s="256" customFormat="1" ht="21" customHeight="1">
      <c r="A168" s="755" t="s">
        <v>707</v>
      </c>
      <c r="B168" s="912" t="s">
        <v>910</v>
      </c>
      <c r="H168" s="757"/>
      <c r="I168" s="757"/>
      <c r="J168" s="757"/>
      <c r="K168" s="757"/>
      <c r="L168" s="250"/>
      <c r="M168" s="251"/>
      <c r="N168" s="251"/>
      <c r="R168" s="250"/>
    </row>
    <row r="169" spans="1:18" s="251" customFormat="1" ht="7.5" customHeight="1">
      <c r="B169" s="913"/>
      <c r="H169" s="757"/>
      <c r="I169" s="282"/>
      <c r="J169" s="757"/>
      <c r="K169" s="282"/>
      <c r="L169" s="250"/>
      <c r="O169" s="256"/>
      <c r="P169" s="256"/>
      <c r="Q169" s="256"/>
      <c r="R169" s="250"/>
    </row>
    <row r="170" spans="1:18" s="251" customFormat="1" ht="21" customHeight="1">
      <c r="A170" s="755" t="s">
        <v>708</v>
      </c>
      <c r="B170" s="912" t="s">
        <v>1206</v>
      </c>
      <c r="H170" s="819" t="str">
        <f>H158</f>
        <v>Sè 31/03/2013</v>
      </c>
      <c r="I170" s="820"/>
      <c r="J170" s="819" t="str">
        <f>J158</f>
        <v>Sè 31/03/2012</v>
      </c>
      <c r="K170" s="820"/>
      <c r="L170" s="250"/>
      <c r="R170" s="250"/>
    </row>
    <row r="171" spans="1:18" s="251" customFormat="1" ht="21" customHeight="1">
      <c r="A171" s="251" t="s">
        <v>105</v>
      </c>
      <c r="B171" s="913" t="s">
        <v>108</v>
      </c>
      <c r="H171" s="282">
        <f>H172+H176</f>
        <v>19160501602</v>
      </c>
      <c r="I171" s="282">
        <f>I172+I176</f>
        <v>0</v>
      </c>
      <c r="J171" s="282">
        <f>J172+J176</f>
        <v>34008820483</v>
      </c>
      <c r="K171" s="282">
        <v>1400000000</v>
      </c>
      <c r="L171" s="250"/>
      <c r="R171" s="250"/>
    </row>
    <row r="172" spans="1:18" s="798" customFormat="1" ht="20.25" customHeight="1">
      <c r="B172" s="906" t="s">
        <v>630</v>
      </c>
      <c r="H172" s="773">
        <f>H173+H174+H175</f>
        <v>18924830659</v>
      </c>
      <c r="I172" s="773"/>
      <c r="J172" s="773">
        <f>J173+J174+J175</f>
        <v>33577820483</v>
      </c>
      <c r="K172" s="773"/>
      <c r="L172" s="773"/>
      <c r="R172" s="773"/>
    </row>
    <row r="173" spans="1:18" s="799" customFormat="1" ht="20.25" customHeight="1">
      <c r="B173" s="987" t="s">
        <v>631</v>
      </c>
      <c r="H173" s="988">
        <f>3109565067+10641920000</f>
        <v>13751485067</v>
      </c>
      <c r="I173" s="776"/>
      <c r="J173" s="776">
        <v>24621485067</v>
      </c>
      <c r="K173" s="776"/>
      <c r="L173" s="776"/>
      <c r="R173" s="776"/>
    </row>
    <row r="174" spans="1:18" s="799" customFormat="1" ht="20.25" customHeight="1">
      <c r="B174" s="987" t="s">
        <v>632</v>
      </c>
      <c r="H174" s="988">
        <f>1676945592+107000000</f>
        <v>1783945592</v>
      </c>
      <c r="I174" s="776"/>
      <c r="J174" s="776">
        <v>3872235416</v>
      </c>
      <c r="K174" s="776"/>
      <c r="L174" s="776"/>
      <c r="R174" s="776"/>
    </row>
    <row r="175" spans="1:18" s="799" customFormat="1" ht="20.25" customHeight="1">
      <c r="B175" s="987" t="s">
        <v>633</v>
      </c>
      <c r="H175" s="1263">
        <v>3389400000</v>
      </c>
      <c r="I175" s="776"/>
      <c r="J175" s="776">
        <v>5084100000</v>
      </c>
      <c r="K175" s="776"/>
      <c r="L175" s="776"/>
      <c r="R175" s="776"/>
    </row>
    <row r="176" spans="1:18" s="799" customFormat="1" ht="20.25" customHeight="1">
      <c r="B176" s="906" t="s">
        <v>634</v>
      </c>
      <c r="H176" s="776">
        <f>SUM(H177:H177)</f>
        <v>235670943</v>
      </c>
      <c r="I176" s="776"/>
      <c r="J176" s="776">
        <f>J177</f>
        <v>431000000</v>
      </c>
      <c r="K176" s="776"/>
      <c r="L176" s="776"/>
      <c r="R176" s="776"/>
    </row>
    <row r="177" spans="1:18" s="799" customFormat="1" ht="20.25" customHeight="1">
      <c r="B177" s="987" t="s">
        <v>632</v>
      </c>
      <c r="H177" s="988">
        <v>235670943</v>
      </c>
      <c r="I177" s="776"/>
      <c r="J177" s="776">
        <v>431000000</v>
      </c>
      <c r="K177" s="776"/>
      <c r="L177" s="776"/>
      <c r="R177" s="776"/>
    </row>
    <row r="178" spans="1:18" s="251" customFormat="1" ht="21" customHeight="1">
      <c r="A178" s="251" t="s">
        <v>106</v>
      </c>
      <c r="B178" s="913" t="s">
        <v>109</v>
      </c>
      <c r="H178" s="282">
        <f>SUM(H179:H181)</f>
        <v>39585906282</v>
      </c>
      <c r="I178" s="282">
        <f>SUM(I179:I181)</f>
        <v>0</v>
      </c>
      <c r="J178" s="282">
        <f>SUM(J179:J180)</f>
        <v>42393544000</v>
      </c>
      <c r="K178" s="282"/>
      <c r="L178" s="250"/>
      <c r="N178" s="792"/>
      <c r="R178" s="250"/>
    </row>
    <row r="179" spans="1:18" s="256" customFormat="1" ht="19.5" customHeight="1">
      <c r="B179" s="753" t="s">
        <v>499</v>
      </c>
      <c r="H179" s="1222">
        <v>18985906282</v>
      </c>
      <c r="I179" s="795"/>
      <c r="J179" s="795">
        <v>21193544000</v>
      </c>
      <c r="K179" s="795"/>
      <c r="L179" s="255"/>
      <c r="R179" s="255"/>
    </row>
    <row r="180" spans="1:18" s="256" customFormat="1" ht="19.5" customHeight="1">
      <c r="B180" s="906" t="s">
        <v>634</v>
      </c>
      <c r="H180" s="1222"/>
      <c r="I180" s="795"/>
      <c r="J180" s="795">
        <f>J181</f>
        <v>21200000000</v>
      </c>
      <c r="K180" s="795"/>
      <c r="L180" s="255"/>
      <c r="R180" s="255"/>
    </row>
    <row r="181" spans="1:18" s="256" customFormat="1" ht="20.25" customHeight="1">
      <c r="B181" s="987" t="s">
        <v>1037</v>
      </c>
      <c r="H181" s="795">
        <v>20600000000</v>
      </c>
      <c r="I181" s="795"/>
      <c r="J181" s="776">
        <v>21200000000</v>
      </c>
      <c r="K181" s="795"/>
      <c r="L181" s="255"/>
      <c r="R181" s="255"/>
    </row>
    <row r="182" spans="1:18" s="251" customFormat="1" ht="20.25" customHeight="1" thickBot="1">
      <c r="B182" s="907" t="s">
        <v>1151</v>
      </c>
      <c r="C182" s="880"/>
      <c r="D182" s="880"/>
      <c r="E182" s="880"/>
      <c r="F182" s="880"/>
      <c r="H182" s="822">
        <f>H171+H178</f>
        <v>58746407884</v>
      </c>
      <c r="I182" s="822">
        <f>I171+I178</f>
        <v>0</v>
      </c>
      <c r="J182" s="822">
        <f>J171+J178</f>
        <v>76402364483</v>
      </c>
      <c r="K182" s="249"/>
      <c r="L182" s="250">
        <v>0</v>
      </c>
      <c r="N182" s="792">
        <v>0</v>
      </c>
      <c r="R182" s="250"/>
    </row>
    <row r="183" spans="1:18" s="251" customFormat="1" ht="24" customHeight="1" thickTop="1">
      <c r="A183" s="755" t="s">
        <v>709</v>
      </c>
      <c r="B183" s="913" t="s">
        <v>912</v>
      </c>
      <c r="H183" s="757"/>
      <c r="I183" s="282"/>
      <c r="J183" s="757"/>
      <c r="L183" s="250"/>
      <c r="R183" s="250"/>
    </row>
    <row r="184" spans="1:18" s="248" customFormat="1" ht="18" hidden="1" customHeight="1">
      <c r="A184" s="251" t="s">
        <v>105</v>
      </c>
      <c r="B184" s="261" t="s">
        <v>1185</v>
      </c>
      <c r="H184" s="819" t="s">
        <v>213</v>
      </c>
      <c r="I184" s="820"/>
      <c r="J184" s="819" t="s">
        <v>916</v>
      </c>
      <c r="L184" s="250"/>
      <c r="M184" s="251"/>
      <c r="N184" s="251"/>
      <c r="O184" s="251"/>
      <c r="P184" s="251"/>
      <c r="Q184" s="251"/>
      <c r="R184" s="250"/>
    </row>
    <row r="185" spans="1:18" ht="18" hidden="1" customHeight="1"/>
    <row r="186" spans="1:18" s="772" customFormat="1" ht="34.5" hidden="1" customHeight="1">
      <c r="A186" s="914"/>
      <c r="B186" s="1330" t="s">
        <v>673</v>
      </c>
      <c r="C186" s="1330"/>
      <c r="D186" s="1330"/>
      <c r="E186" s="1330"/>
      <c r="F186" s="1330"/>
      <c r="G186" s="1330"/>
      <c r="H186" s="821">
        <v>0</v>
      </c>
      <c r="I186" s="821"/>
      <c r="J186" s="821">
        <v>0</v>
      </c>
      <c r="L186" s="788"/>
      <c r="M186" s="789"/>
      <c r="N186" s="789"/>
      <c r="O186" s="796"/>
      <c r="P186" s="796"/>
      <c r="Q186" s="796"/>
      <c r="R186" s="788"/>
    </row>
    <row r="187" spans="1:18" s="772" customFormat="1" ht="34.5" hidden="1" customHeight="1">
      <c r="A187" s="914"/>
      <c r="B187" s="1330" t="s">
        <v>674</v>
      </c>
      <c r="C187" s="1330"/>
      <c r="D187" s="1330"/>
      <c r="E187" s="1330"/>
      <c r="F187" s="1330"/>
      <c r="G187" s="1330"/>
      <c r="H187" s="821">
        <v>0</v>
      </c>
      <c r="I187" s="821"/>
      <c r="J187" s="821">
        <v>0</v>
      </c>
      <c r="L187" s="788"/>
      <c r="M187" s="789"/>
      <c r="N187" s="789"/>
      <c r="O187" s="796"/>
      <c r="P187" s="796"/>
      <c r="Q187" s="796"/>
      <c r="R187" s="788"/>
    </row>
    <row r="188" spans="1:18" s="772" customFormat="1" ht="34.5" hidden="1" customHeight="1">
      <c r="A188" s="914"/>
      <c r="B188" s="1330" t="s">
        <v>675</v>
      </c>
      <c r="C188" s="1330"/>
      <c r="D188" s="1330"/>
      <c r="E188" s="1330"/>
      <c r="F188" s="1330"/>
      <c r="G188" s="1330"/>
      <c r="H188" s="821">
        <v>0</v>
      </c>
      <c r="I188" s="821"/>
      <c r="J188" s="821">
        <v>0</v>
      </c>
      <c r="L188" s="788"/>
      <c r="M188" s="789"/>
      <c r="N188" s="789"/>
      <c r="O188" s="796"/>
      <c r="P188" s="796"/>
      <c r="Q188" s="796"/>
      <c r="R188" s="788"/>
    </row>
    <row r="189" spans="1:18" s="772" customFormat="1" ht="34.5" hidden="1" customHeight="1">
      <c r="A189" s="914"/>
      <c r="B189" s="1330" t="s">
        <v>676</v>
      </c>
      <c r="C189" s="1330"/>
      <c r="D189" s="1330"/>
      <c r="E189" s="1330"/>
      <c r="F189" s="1330"/>
      <c r="G189" s="1330"/>
      <c r="H189" s="821">
        <v>0</v>
      </c>
      <c r="I189" s="821"/>
      <c r="J189" s="821">
        <v>0</v>
      </c>
      <c r="L189" s="788"/>
      <c r="M189" s="789"/>
      <c r="N189" s="789"/>
      <c r="O189" s="796"/>
      <c r="P189" s="796"/>
      <c r="Q189" s="796"/>
      <c r="R189" s="788"/>
    </row>
    <row r="190" spans="1:18" s="248" customFormat="1" ht="18" hidden="1" customHeight="1">
      <c r="A190" s="281"/>
      <c r="B190" s="261" t="s">
        <v>678</v>
      </c>
      <c r="F190" s="261"/>
      <c r="H190" s="249"/>
      <c r="I190" s="249"/>
      <c r="J190" s="249"/>
      <c r="L190" s="250"/>
      <c r="M190" s="251"/>
      <c r="N190" s="251"/>
      <c r="O190" s="251"/>
      <c r="P190" s="251"/>
      <c r="Q190" s="251"/>
      <c r="R190" s="250"/>
    </row>
    <row r="191" spans="1:18" ht="18" hidden="1" customHeight="1">
      <c r="F191" s="261"/>
    </row>
    <row r="192" spans="1:18" ht="18" hidden="1" customHeight="1">
      <c r="A192" s="251" t="s">
        <v>106</v>
      </c>
      <c r="B192" s="261" t="s">
        <v>679</v>
      </c>
      <c r="F192" s="261"/>
      <c r="H192" s="819" t="s">
        <v>213</v>
      </c>
      <c r="I192" s="820"/>
      <c r="J192" s="819" t="s">
        <v>916</v>
      </c>
    </row>
    <row r="193" spans="2:10" ht="33.75" hidden="1" customHeight="1">
      <c r="B193" s="1330" t="s">
        <v>680</v>
      </c>
      <c r="C193" s="1330"/>
      <c r="D193" s="1330"/>
      <c r="E193" s="1330"/>
      <c r="F193" s="1330"/>
      <c r="G193" s="1330"/>
      <c r="H193" s="254">
        <v>0</v>
      </c>
      <c r="J193" s="254">
        <v>0</v>
      </c>
    </row>
    <row r="194" spans="2:10" ht="33.75" hidden="1" customHeight="1">
      <c r="B194" s="1330" t="s">
        <v>681</v>
      </c>
      <c r="C194" s="1330"/>
      <c r="D194" s="1330"/>
      <c r="E194" s="1330"/>
      <c r="F194" s="1330"/>
      <c r="G194" s="1330"/>
      <c r="H194" s="254">
        <v>0</v>
      </c>
      <c r="J194" s="254">
        <v>0</v>
      </c>
    </row>
    <row r="195" spans="2:10" ht="19.5" hidden="1" customHeight="1">
      <c r="B195" s="1330" t="s">
        <v>682</v>
      </c>
      <c r="C195" s="1330"/>
      <c r="D195" s="1330"/>
      <c r="E195" s="1330"/>
      <c r="F195" s="1330"/>
      <c r="G195" s="1330"/>
      <c r="H195" s="254">
        <v>0</v>
      </c>
      <c r="J195" s="254">
        <v>0</v>
      </c>
    </row>
  </sheetData>
  <mergeCells count="11">
    <mergeCell ref="B193:G193"/>
    <mergeCell ref="J42:K42"/>
    <mergeCell ref="F42:G42"/>
    <mergeCell ref="H42:I42"/>
    <mergeCell ref="C42:E42"/>
    <mergeCell ref="B195:G195"/>
    <mergeCell ref="B186:G186"/>
    <mergeCell ref="B187:G187"/>
    <mergeCell ref="B188:G188"/>
    <mergeCell ref="B189:G189"/>
    <mergeCell ref="B194:G194"/>
  </mergeCells>
  <phoneticPr fontId="36" type="noConversion"/>
  <pageMargins left="0.88" right="0.2" top="0.36" bottom="0.66" header="0.28999999999999998" footer="0.18"/>
  <pageSetup paperSize="9" firstPageNumber="9" orientation="portrait" useFirstPageNumber="1" verticalDpi="300" r:id="rId1"/>
  <headerFooter alignWithMargins="0">
    <oddFooter>&amp;C&amp;".VnTime,  Italic"&amp;11______________________________________________________________________________________  
(C¸c thuyÕt minh nµy lµ bé phËn hîp thµnh B¸o c¸o tµi chÝnh)
&amp;P</oddFooter>
  </headerFooter>
  <rowBreaks count="3" manualBreakCount="3">
    <brk id="57" max="16383" man="1"/>
    <brk id="147" max="16383" man="1"/>
    <brk id="200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indexed="39"/>
  </sheetPr>
  <dimension ref="A1:T327"/>
  <sheetViews>
    <sheetView view="pageLayout" zoomScaleSheetLayoutView="100" workbookViewId="0">
      <selection activeCell="G24" sqref="G24"/>
    </sheetView>
  </sheetViews>
  <sheetFormatPr defaultRowHeight="14.25"/>
  <cols>
    <col min="1" max="1" width="24.375" style="363" customWidth="1"/>
    <col min="2" max="2" width="16" style="514" customWidth="1"/>
    <col min="3" max="3" width="14.375" style="514" customWidth="1"/>
    <col min="4" max="4" width="14" style="514" hidden="1" customWidth="1"/>
    <col min="5" max="5" width="12.75" style="514" hidden="1" customWidth="1"/>
    <col min="6" max="6" width="13.375" style="514" customWidth="1"/>
    <col min="7" max="7" width="13.75" style="512" customWidth="1"/>
    <col min="8" max="8" width="11.875" style="512" customWidth="1"/>
    <col min="9" max="9" width="15" style="512" customWidth="1"/>
    <col min="10" max="10" width="15.125" style="512" hidden="1" customWidth="1"/>
    <col min="11" max="11" width="14" style="512" customWidth="1"/>
    <col min="12" max="12" width="15.375" style="512" customWidth="1"/>
    <col min="13" max="13" width="19.5" style="512" bestFit="1" customWidth="1"/>
    <col min="14" max="14" width="12" style="363" customWidth="1"/>
    <col min="15" max="15" width="0.75" style="363" customWidth="1"/>
    <col min="16" max="16" width="15.75" style="363" customWidth="1"/>
    <col min="17" max="17" width="1.25" style="363" customWidth="1"/>
    <col min="18" max="18" width="15.5" style="363" bestFit="1" customWidth="1"/>
    <col min="19" max="16384" width="9" style="363"/>
  </cols>
  <sheetData>
    <row r="1" spans="1:20" s="248" customFormat="1" ht="21" customHeight="1">
      <c r="A1" s="224" t="s">
        <v>1285</v>
      </c>
      <c r="I1" s="249"/>
      <c r="L1" s="249" t="s">
        <v>1352</v>
      </c>
      <c r="N1" s="250"/>
      <c r="O1" s="251"/>
      <c r="P1" s="251"/>
      <c r="Q1" s="251"/>
      <c r="R1" s="251"/>
      <c r="S1" s="251"/>
      <c r="T1" s="250"/>
    </row>
    <row r="2" spans="1:20" s="253" customFormat="1" ht="15.75" customHeight="1">
      <c r="A2" s="225" t="s">
        <v>458</v>
      </c>
      <c r="I2" s="254"/>
      <c r="L2" s="254" t="s">
        <v>104</v>
      </c>
      <c r="N2" s="255"/>
      <c r="O2" s="256"/>
      <c r="P2" s="256"/>
      <c r="Q2" s="256"/>
      <c r="R2" s="256"/>
      <c r="S2" s="256"/>
      <c r="T2" s="255"/>
    </row>
    <row r="3" spans="1:20" s="253" customFormat="1" ht="15.75" customHeight="1">
      <c r="A3" s="257" t="s">
        <v>773</v>
      </c>
      <c r="B3" s="258"/>
      <c r="C3" s="258"/>
      <c r="D3" s="258"/>
      <c r="E3" s="258"/>
      <c r="F3" s="258"/>
      <c r="G3" s="258"/>
      <c r="H3" s="258"/>
      <c r="I3" s="259"/>
      <c r="J3" s="258"/>
      <c r="K3" s="258"/>
      <c r="L3" s="259" t="s">
        <v>591</v>
      </c>
      <c r="N3" s="255"/>
      <c r="O3" s="256"/>
      <c r="P3" s="256"/>
      <c r="Q3" s="256"/>
      <c r="R3" s="256"/>
      <c r="S3" s="256"/>
      <c r="T3" s="255"/>
    </row>
    <row r="4" spans="1:20" s="253" customFormat="1" ht="18" customHeight="1">
      <c r="A4" s="300"/>
      <c r="B4" s="256"/>
      <c r="C4" s="256"/>
      <c r="D4" s="256"/>
      <c r="E4" s="256"/>
      <c r="F4" s="256"/>
      <c r="G4" s="256"/>
      <c r="H4" s="256"/>
      <c r="I4" s="283"/>
      <c r="J4" s="256"/>
      <c r="K4" s="256"/>
      <c r="L4" s="283"/>
      <c r="N4" s="255"/>
      <c r="O4" s="256"/>
      <c r="P4" s="256"/>
      <c r="Q4" s="256"/>
      <c r="R4" s="256"/>
      <c r="S4" s="256"/>
      <c r="T4" s="255"/>
    </row>
    <row r="5" spans="1:20" s="248" customFormat="1" ht="18" customHeight="1">
      <c r="A5" s="510" t="s">
        <v>228</v>
      </c>
      <c r="B5" s="251"/>
      <c r="C5" s="251"/>
      <c r="D5" s="251"/>
      <c r="E5" s="251"/>
      <c r="F5" s="251"/>
      <c r="G5" s="251"/>
      <c r="H5" s="251"/>
      <c r="I5" s="282"/>
      <c r="J5" s="282"/>
      <c r="K5" s="282"/>
      <c r="N5" s="250"/>
      <c r="O5" s="251"/>
      <c r="P5" s="251"/>
      <c r="Q5" s="251"/>
      <c r="R5" s="251"/>
      <c r="S5" s="251"/>
      <c r="T5" s="250"/>
    </row>
    <row r="6" spans="1:20" s="513" customFormat="1" ht="17.25" customHeight="1">
      <c r="A6" s="511" t="s">
        <v>876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512"/>
    </row>
    <row r="7" spans="1:20" s="513" customFormat="1" ht="4.5" customHeight="1" thickBot="1">
      <c r="A7" s="363"/>
      <c r="B7" s="514"/>
      <c r="C7" s="515"/>
      <c r="D7" s="515"/>
      <c r="E7" s="515"/>
      <c r="F7" s="515"/>
      <c r="G7" s="512"/>
      <c r="H7" s="512"/>
      <c r="I7" s="512"/>
      <c r="J7" s="512"/>
      <c r="K7" s="512"/>
      <c r="L7" s="516"/>
      <c r="M7" s="512"/>
    </row>
    <row r="8" spans="1:20" s="522" customFormat="1" ht="48" customHeight="1" thickTop="1">
      <c r="A8" s="517" t="s">
        <v>1074</v>
      </c>
      <c r="B8" s="518" t="s">
        <v>877</v>
      </c>
      <c r="C8" s="519" t="s">
        <v>1209</v>
      </c>
      <c r="D8" s="519" t="s">
        <v>1212</v>
      </c>
      <c r="E8" s="519" t="s">
        <v>210</v>
      </c>
      <c r="F8" s="519" t="s">
        <v>1213</v>
      </c>
      <c r="G8" s="519" t="s">
        <v>215</v>
      </c>
      <c r="H8" s="519" t="s">
        <v>216</v>
      </c>
      <c r="I8" s="519" t="s">
        <v>878</v>
      </c>
      <c r="J8" s="520" t="s">
        <v>1312</v>
      </c>
      <c r="K8" s="520" t="s">
        <v>1212</v>
      </c>
      <c r="L8" s="521" t="s">
        <v>864</v>
      </c>
      <c r="N8" s="523"/>
      <c r="O8" s="524"/>
    </row>
    <row r="9" spans="1:20" s="530" customFormat="1" ht="15">
      <c r="A9" s="525"/>
      <c r="B9" s="526"/>
      <c r="C9" s="527"/>
      <c r="D9" s="527"/>
      <c r="E9" s="527"/>
      <c r="F9" s="527"/>
      <c r="G9" s="527"/>
      <c r="H9" s="527"/>
      <c r="I9" s="527"/>
      <c r="J9" s="528"/>
      <c r="K9" s="528"/>
      <c r="L9" s="529"/>
      <c r="N9" s="523"/>
      <c r="O9" s="524"/>
    </row>
    <row r="10" spans="1:20" s="530" customFormat="1" ht="17.25" customHeight="1">
      <c r="A10" s="531" t="s">
        <v>881</v>
      </c>
      <c r="B10" s="915">
        <v>111144720000</v>
      </c>
      <c r="C10" s="915">
        <v>25412622500</v>
      </c>
      <c r="D10" s="915">
        <v>0</v>
      </c>
      <c r="E10" s="915">
        <v>0</v>
      </c>
      <c r="F10" s="915">
        <v>7209778043</v>
      </c>
      <c r="G10" s="915">
        <v>1591574981</v>
      </c>
      <c r="H10" s="915">
        <v>213538854</v>
      </c>
      <c r="I10" s="915">
        <v>7252985928</v>
      </c>
      <c r="J10" s="916">
        <v>0</v>
      </c>
      <c r="K10" s="916">
        <v>-1577325294</v>
      </c>
      <c r="L10" s="917">
        <v>151247895012</v>
      </c>
      <c r="N10" s="532"/>
      <c r="O10" s="413"/>
    </row>
    <row r="11" spans="1:20" s="530" customFormat="1" ht="17.25" customHeight="1">
      <c r="A11" s="533" t="s">
        <v>220</v>
      </c>
      <c r="B11" s="918"/>
      <c r="C11" s="918"/>
      <c r="D11" s="918"/>
      <c r="E11" s="918"/>
      <c r="F11" s="918"/>
      <c r="G11" s="918"/>
      <c r="H11" s="918"/>
      <c r="I11" s="918"/>
      <c r="J11" s="919"/>
      <c r="K11" s="919"/>
      <c r="L11" s="917">
        <v>0</v>
      </c>
      <c r="N11" s="532"/>
      <c r="O11" s="413"/>
    </row>
    <row r="12" spans="1:20" s="530" customFormat="1" ht="17.25" customHeight="1">
      <c r="A12" s="533" t="s">
        <v>221</v>
      </c>
      <c r="B12" s="918"/>
      <c r="C12" s="918"/>
      <c r="D12" s="918"/>
      <c r="E12" s="918"/>
      <c r="F12" s="918"/>
      <c r="G12" s="918"/>
      <c r="H12" s="918"/>
      <c r="I12" s="918">
        <v>6045390141</v>
      </c>
      <c r="J12" s="918"/>
      <c r="K12" s="919"/>
      <c r="L12" s="917">
        <v>6045390141</v>
      </c>
      <c r="N12" s="534"/>
      <c r="O12" s="413"/>
    </row>
    <row r="13" spans="1:20" s="530" customFormat="1" ht="17.25" customHeight="1">
      <c r="A13" s="533" t="s">
        <v>870</v>
      </c>
      <c r="B13" s="918"/>
      <c r="C13" s="918">
        <v>0</v>
      </c>
      <c r="D13" s="920"/>
      <c r="E13" s="918"/>
      <c r="F13" s="918"/>
      <c r="G13" s="918">
        <v>438710945</v>
      </c>
      <c r="H13" s="918"/>
      <c r="I13" s="918"/>
      <c r="J13" s="919"/>
      <c r="K13" s="919">
        <v>1577325294</v>
      </c>
      <c r="L13" s="917">
        <v>2016036239</v>
      </c>
      <c r="N13" s="535"/>
    </row>
    <row r="14" spans="1:20" s="530" customFormat="1" ht="17.25" customHeight="1">
      <c r="A14" s="533" t="s">
        <v>222</v>
      </c>
      <c r="B14" s="918"/>
      <c r="C14" s="918"/>
      <c r="D14" s="918"/>
      <c r="E14" s="918"/>
      <c r="F14" s="918"/>
      <c r="G14" s="918"/>
      <c r="H14" s="918"/>
      <c r="I14" s="918"/>
      <c r="J14" s="919"/>
      <c r="K14" s="919"/>
      <c r="L14" s="917">
        <v>0</v>
      </c>
      <c r="N14" s="523"/>
    </row>
    <row r="15" spans="1:20" s="530" customFormat="1" ht="17.25" customHeight="1">
      <c r="A15" s="533" t="s">
        <v>223</v>
      </c>
      <c r="B15" s="918"/>
      <c r="C15" s="918"/>
      <c r="D15" s="918"/>
      <c r="E15" s="918"/>
      <c r="F15" s="918"/>
      <c r="G15" s="918"/>
      <c r="H15" s="918"/>
      <c r="I15" s="918"/>
      <c r="J15" s="918"/>
      <c r="K15" s="919"/>
      <c r="L15" s="917">
        <v>0</v>
      </c>
      <c r="N15" s="536"/>
      <c r="O15" s="537"/>
    </row>
    <row r="16" spans="1:20" s="530" customFormat="1" ht="17.25" customHeight="1">
      <c r="A16" s="533" t="s">
        <v>873</v>
      </c>
      <c r="B16" s="918"/>
      <c r="C16" s="918"/>
      <c r="D16" s="920"/>
      <c r="E16" s="918"/>
      <c r="F16" s="918"/>
      <c r="G16" s="918"/>
      <c r="H16" s="918"/>
      <c r="I16" s="918">
        <v>6873368836</v>
      </c>
      <c r="J16" s="918"/>
      <c r="K16" s="919"/>
      <c r="L16" s="917">
        <v>6873368836</v>
      </c>
      <c r="N16" s="538"/>
      <c r="O16" s="278"/>
      <c r="P16" s="539"/>
    </row>
    <row r="17" spans="1:15" s="530" customFormat="1" ht="15">
      <c r="A17" s="533"/>
      <c r="B17" s="921"/>
      <c r="C17" s="918"/>
      <c r="D17" s="918"/>
      <c r="E17" s="918"/>
      <c r="F17" s="918"/>
      <c r="G17" s="918"/>
      <c r="H17" s="918"/>
      <c r="I17" s="920"/>
      <c r="J17" s="922"/>
      <c r="K17" s="922"/>
      <c r="L17" s="917">
        <v>0</v>
      </c>
      <c r="O17" s="540"/>
    </row>
    <row r="18" spans="1:15" s="361" customFormat="1" ht="17.25" customHeight="1">
      <c r="A18" s="541" t="s">
        <v>882</v>
      </c>
      <c r="B18" s="923">
        <v>111144720000</v>
      </c>
      <c r="C18" s="923">
        <v>25412622500</v>
      </c>
      <c r="D18" s="923">
        <v>0</v>
      </c>
      <c r="E18" s="923">
        <v>0</v>
      </c>
      <c r="F18" s="923">
        <v>7209778043</v>
      </c>
      <c r="G18" s="923">
        <v>2030285926</v>
      </c>
      <c r="H18" s="923">
        <v>213538854</v>
      </c>
      <c r="I18" s="923">
        <v>6425007233</v>
      </c>
      <c r="J18" s="923">
        <v>0</v>
      </c>
      <c r="K18" s="923">
        <v>0</v>
      </c>
      <c r="L18" s="917">
        <v>152435952556</v>
      </c>
      <c r="M18" s="542">
        <v>0</v>
      </c>
    </row>
    <row r="19" spans="1:15" s="361" customFormat="1" ht="17.25" customHeight="1">
      <c r="A19" s="541" t="s">
        <v>94</v>
      </c>
      <c r="B19" s="923">
        <v>111144720000</v>
      </c>
      <c r="C19" s="923">
        <v>25412622500</v>
      </c>
      <c r="D19" s="923">
        <v>0</v>
      </c>
      <c r="E19" s="923">
        <v>0</v>
      </c>
      <c r="F19" s="923">
        <v>7209778043</v>
      </c>
      <c r="G19" s="923">
        <v>2030285926</v>
      </c>
      <c r="H19" s="923">
        <v>213538854</v>
      </c>
      <c r="I19" s="923">
        <v>6425007233</v>
      </c>
      <c r="J19" s="923">
        <v>0</v>
      </c>
      <c r="K19" s="923">
        <v>0</v>
      </c>
      <c r="L19" s="917">
        <f t="shared" ref="L19:L26" si="0">SUM(B19:K19)</f>
        <v>152435952556</v>
      </c>
      <c r="M19" s="542"/>
    </row>
    <row r="20" spans="1:15" s="530" customFormat="1" ht="17.25" customHeight="1">
      <c r="A20" s="533" t="s">
        <v>224</v>
      </c>
      <c r="B20" s="918"/>
      <c r="C20" s="918"/>
      <c r="D20" s="918"/>
      <c r="E20" s="918"/>
      <c r="F20" s="918"/>
      <c r="G20" s="918"/>
      <c r="H20" s="918"/>
      <c r="I20" s="918"/>
      <c r="J20" s="919"/>
      <c r="K20" s="919"/>
      <c r="L20" s="917">
        <f t="shared" si="0"/>
        <v>0</v>
      </c>
    </row>
    <row r="21" spans="1:15" s="530" customFormat="1" ht="17.25" customHeight="1">
      <c r="A21" s="533" t="s">
        <v>225</v>
      </c>
      <c r="B21" s="918"/>
      <c r="C21" s="964"/>
      <c r="D21" s="918"/>
      <c r="E21" s="918"/>
      <c r="F21" s="918"/>
      <c r="G21" s="918"/>
      <c r="H21" s="918"/>
      <c r="I21" s="918">
        <v>1707086377</v>
      </c>
      <c r="J21" s="918"/>
      <c r="K21" s="919"/>
      <c r="L21" s="917">
        <f t="shared" si="0"/>
        <v>1707086377</v>
      </c>
    </row>
    <row r="22" spans="1:15" s="530" customFormat="1" ht="17.25" customHeight="1">
      <c r="A22" s="533" t="s">
        <v>870</v>
      </c>
      <c r="B22" s="918"/>
      <c r="C22" s="964">
        <v>0</v>
      </c>
      <c r="D22" s="920"/>
      <c r="E22" s="918"/>
      <c r="F22" s="918"/>
      <c r="G22" s="918"/>
      <c r="H22" s="918"/>
      <c r="I22" s="918"/>
      <c r="J22" s="919"/>
      <c r="K22" s="919"/>
      <c r="L22" s="917">
        <f t="shared" si="0"/>
        <v>0</v>
      </c>
    </row>
    <row r="23" spans="1:15" s="530" customFormat="1" ht="17.25" customHeight="1">
      <c r="A23" s="533" t="s">
        <v>226</v>
      </c>
      <c r="B23" s="918"/>
      <c r="C23" s="964"/>
      <c r="D23" s="918"/>
      <c r="E23" s="918"/>
      <c r="F23" s="918"/>
      <c r="G23" s="918"/>
      <c r="H23" s="918"/>
      <c r="I23" s="918"/>
      <c r="J23" s="919"/>
      <c r="K23" s="919"/>
      <c r="L23" s="917">
        <f t="shared" si="0"/>
        <v>0</v>
      </c>
      <c r="M23" s="530">
        <v>0</v>
      </c>
    </row>
    <row r="24" spans="1:15" s="530" customFormat="1" ht="17.25" customHeight="1">
      <c r="A24" s="533" t="s">
        <v>227</v>
      </c>
      <c r="B24" s="918"/>
      <c r="C24" s="964"/>
      <c r="D24" s="918"/>
      <c r="E24" s="918"/>
      <c r="F24" s="918"/>
      <c r="G24" s="918"/>
      <c r="H24" s="918"/>
      <c r="I24" s="918"/>
      <c r="J24" s="918"/>
      <c r="K24" s="919"/>
      <c r="L24" s="917">
        <f t="shared" si="0"/>
        <v>0</v>
      </c>
    </row>
    <row r="25" spans="1:15" s="530" customFormat="1" ht="17.25" customHeight="1">
      <c r="A25" s="533" t="s">
        <v>873</v>
      </c>
      <c r="B25" s="918"/>
      <c r="C25" s="964"/>
      <c r="D25" s="920"/>
      <c r="E25" s="918"/>
      <c r="F25" s="918"/>
      <c r="G25" s="918"/>
      <c r="H25" s="918"/>
      <c r="I25" s="1056">
        <v>2759858244</v>
      </c>
      <c r="J25" s="918"/>
      <c r="K25" s="919"/>
      <c r="L25" s="917">
        <f t="shared" si="0"/>
        <v>2759858244</v>
      </c>
      <c r="M25" s="543"/>
    </row>
    <row r="26" spans="1:15" ht="15">
      <c r="A26" s="544"/>
      <c r="B26" s="925"/>
      <c r="C26" s="965"/>
      <c r="D26" s="925"/>
      <c r="E26" s="925"/>
      <c r="F26" s="918"/>
      <c r="G26" s="918"/>
      <c r="H26" s="925"/>
      <c r="I26" s="924"/>
      <c r="J26" s="926"/>
      <c r="K26" s="926"/>
      <c r="L26" s="917">
        <f t="shared" si="0"/>
        <v>0</v>
      </c>
      <c r="M26" s="545"/>
    </row>
    <row r="27" spans="1:15" s="361" customFormat="1" ht="15.75" thickBot="1">
      <c r="A27" s="546" t="s">
        <v>557</v>
      </c>
      <c r="B27" s="927">
        <f>B19+B20+B21+B22-B23-B24-B25</f>
        <v>111144720000</v>
      </c>
      <c r="C27" s="927">
        <f t="shared" ref="C27:K27" si="1">C19+C20+C21+C22-C23-C24-C25</f>
        <v>25412622500</v>
      </c>
      <c r="D27" s="927">
        <f t="shared" si="1"/>
        <v>0</v>
      </c>
      <c r="E27" s="927">
        <f t="shared" si="1"/>
        <v>0</v>
      </c>
      <c r="F27" s="927">
        <f t="shared" si="1"/>
        <v>7209778043</v>
      </c>
      <c r="G27" s="927">
        <f t="shared" si="1"/>
        <v>2030285926</v>
      </c>
      <c r="H27" s="927">
        <f t="shared" si="1"/>
        <v>213538854</v>
      </c>
      <c r="I27" s="927">
        <f>I19+I20+I21+I22-I23-I24-I25</f>
        <v>5372235366</v>
      </c>
      <c r="J27" s="927">
        <f t="shared" si="1"/>
        <v>0</v>
      </c>
      <c r="K27" s="927">
        <f t="shared" si="1"/>
        <v>0</v>
      </c>
      <c r="L27" s="927">
        <f>L19+L20+L21+L22-L23-L24-L25</f>
        <v>151383180689</v>
      </c>
      <c r="M27" s="547"/>
      <c r="N27" s="816"/>
    </row>
    <row r="28" spans="1:15" s="362" customFormat="1" ht="15.75" thickTop="1">
      <c r="A28" s="548"/>
      <c r="B28" s="548">
        <v>0</v>
      </c>
      <c r="C28" s="548">
        <v>0</v>
      </c>
      <c r="D28" s="548"/>
      <c r="E28" s="548">
        <v>0</v>
      </c>
      <c r="F28" s="548">
        <v>0</v>
      </c>
      <c r="G28" s="548">
        <v>0</v>
      </c>
      <c r="H28" s="548">
        <v>0</v>
      </c>
      <c r="I28" s="362">
        <v>0</v>
      </c>
      <c r="J28" s="362">
        <v>0</v>
      </c>
      <c r="M28" s="365"/>
    </row>
    <row r="29" spans="1:15" ht="16.5" customHeight="1">
      <c r="A29" s="1331"/>
      <c r="B29" s="1331"/>
      <c r="C29" s="1331"/>
      <c r="D29" s="1331"/>
      <c r="E29" s="1331"/>
      <c r="F29" s="1331"/>
      <c r="G29" s="1331"/>
      <c r="H29" s="1331"/>
      <c r="I29" s="1331"/>
      <c r="J29" s="1331"/>
      <c r="K29" s="1331"/>
      <c r="L29" s="1331"/>
      <c r="M29" s="365"/>
    </row>
    <row r="30" spans="1:15" ht="6.75" customHeight="1">
      <c r="A30" s="549"/>
      <c r="B30" s="550"/>
      <c r="C30" s="550"/>
      <c r="D30" s="550"/>
      <c r="E30" s="550"/>
      <c r="F30" s="550"/>
      <c r="G30" s="551"/>
      <c r="H30" s="551"/>
    </row>
    <row r="31" spans="1:15" ht="34.5" customHeight="1">
      <c r="A31" s="1332"/>
      <c r="B31" s="1332"/>
      <c r="C31" s="1332"/>
      <c r="D31" s="1332"/>
      <c r="E31" s="1332"/>
      <c r="F31" s="1332"/>
      <c r="G31" s="1332"/>
      <c r="H31" s="1332"/>
      <c r="I31" s="1332"/>
      <c r="J31" s="1332"/>
      <c r="K31" s="1332"/>
      <c r="L31" s="1332"/>
    </row>
    <row r="32" spans="1:15">
      <c r="A32" s="549"/>
      <c r="B32" s="550"/>
      <c r="C32" s="550"/>
      <c r="D32" s="550"/>
      <c r="E32" s="550"/>
      <c r="F32" s="550"/>
      <c r="G32" s="551"/>
      <c r="H32" s="551"/>
    </row>
    <row r="33" spans="1:13">
      <c r="A33" s="549"/>
      <c r="B33" s="550"/>
      <c r="C33" s="550"/>
      <c r="D33" s="550"/>
      <c r="E33" s="550"/>
      <c r="F33" s="550"/>
      <c r="G33" s="551"/>
      <c r="H33" s="551"/>
    </row>
    <row r="34" spans="1:13">
      <c r="A34" s="549"/>
      <c r="B34" s="550"/>
      <c r="C34" s="550"/>
      <c r="D34" s="550"/>
      <c r="E34" s="550"/>
      <c r="F34" s="550"/>
      <c r="G34" s="551"/>
      <c r="H34" s="551"/>
    </row>
    <row r="35" spans="1:13">
      <c r="A35" s="549"/>
      <c r="B35" s="550"/>
      <c r="C35" s="550"/>
      <c r="D35" s="550"/>
      <c r="E35" s="550"/>
      <c r="F35" s="550"/>
      <c r="G35" s="551"/>
      <c r="H35" s="979"/>
    </row>
    <row r="36" spans="1:13">
      <c r="A36" s="549"/>
      <c r="B36" s="550"/>
      <c r="C36" s="550"/>
      <c r="D36" s="550"/>
      <c r="E36" s="550"/>
      <c r="F36" s="550"/>
      <c r="G36" s="551"/>
      <c r="H36" s="551"/>
    </row>
    <row r="37" spans="1:13">
      <c r="A37" s="549"/>
      <c r="B37" s="550"/>
      <c r="C37" s="550"/>
      <c r="D37" s="550"/>
      <c r="E37" s="550"/>
      <c r="F37" s="550"/>
      <c r="G37" s="551"/>
      <c r="H37" s="551"/>
    </row>
    <row r="38" spans="1:13">
      <c r="A38" s="549"/>
      <c r="B38" s="550"/>
      <c r="C38" s="550"/>
      <c r="D38" s="550"/>
      <c r="E38" s="550"/>
      <c r="F38" s="550"/>
      <c r="G38" s="551"/>
      <c r="H38" s="551"/>
    </row>
    <row r="39" spans="1:13">
      <c r="A39" s="549"/>
      <c r="B39" s="550"/>
      <c r="C39" s="550"/>
      <c r="D39" s="550"/>
      <c r="E39" s="550"/>
      <c r="F39" s="550"/>
      <c r="G39" s="551"/>
      <c r="H39" s="551"/>
    </row>
    <row r="40" spans="1:13">
      <c r="A40" s="549"/>
      <c r="B40" s="550"/>
      <c r="C40" s="550"/>
      <c r="D40" s="550"/>
      <c r="E40" s="550"/>
      <c r="F40" s="550"/>
      <c r="G40" s="551"/>
      <c r="H40" s="551"/>
    </row>
    <row r="41" spans="1:13">
      <c r="A41" s="549"/>
      <c r="B41" s="550"/>
      <c r="C41" s="550"/>
      <c r="D41" s="550"/>
      <c r="E41" s="550"/>
      <c r="F41" s="550"/>
      <c r="G41" s="551"/>
      <c r="H41" s="551"/>
    </row>
    <row r="42" spans="1:13">
      <c r="A42" s="549"/>
      <c r="B42" s="550"/>
      <c r="C42" s="550"/>
      <c r="D42" s="550"/>
      <c r="E42" s="550"/>
      <c r="F42" s="550"/>
      <c r="G42" s="551"/>
      <c r="H42" s="551"/>
    </row>
    <row r="43" spans="1:13" ht="15">
      <c r="A43" s="552"/>
      <c r="B43" s="550"/>
      <c r="C43" s="550"/>
      <c r="D43" s="550"/>
      <c r="E43" s="550"/>
      <c r="F43" s="550"/>
      <c r="G43" s="551"/>
      <c r="H43" s="551"/>
    </row>
    <row r="44" spans="1:13">
      <c r="A44" s="549"/>
      <c r="B44" s="550"/>
      <c r="C44" s="550"/>
      <c r="D44" s="550"/>
      <c r="E44" s="550"/>
      <c r="F44" s="550"/>
      <c r="G44" s="551"/>
      <c r="H44" s="551"/>
    </row>
    <row r="45" spans="1:13" s="361" customFormat="1" ht="15">
      <c r="A45" s="552"/>
      <c r="B45" s="553"/>
      <c r="C45" s="553"/>
      <c r="D45" s="553"/>
      <c r="E45" s="553"/>
      <c r="F45" s="553"/>
      <c r="G45" s="554"/>
      <c r="H45" s="554"/>
      <c r="I45" s="554"/>
      <c r="J45" s="554"/>
      <c r="K45" s="554"/>
      <c r="L45" s="554"/>
      <c r="M45" s="554"/>
    </row>
    <row r="51" spans="1:13" s="361" customFormat="1" ht="15">
      <c r="B51" s="555"/>
      <c r="C51" s="555"/>
      <c r="D51" s="555"/>
      <c r="E51" s="555"/>
      <c r="F51" s="555"/>
      <c r="G51" s="554"/>
      <c r="H51" s="554"/>
      <c r="I51" s="554"/>
      <c r="J51" s="554"/>
      <c r="K51" s="554"/>
      <c r="L51" s="554"/>
      <c r="M51" s="554"/>
    </row>
    <row r="52" spans="1:13" s="361" customFormat="1" ht="15">
      <c r="B52" s="555"/>
      <c r="C52" s="555"/>
      <c r="D52" s="555"/>
      <c r="E52" s="555"/>
      <c r="F52" s="555"/>
      <c r="G52" s="554"/>
      <c r="H52" s="554"/>
      <c r="I52" s="554"/>
      <c r="J52" s="554"/>
      <c r="K52" s="554"/>
      <c r="L52" s="554"/>
      <c r="M52" s="554"/>
    </row>
    <row r="54" spans="1:13" s="361" customFormat="1" ht="15">
      <c r="A54" s="552"/>
      <c r="B54" s="553"/>
      <c r="C54" s="553"/>
      <c r="D54" s="553"/>
      <c r="E54" s="553"/>
      <c r="F54" s="553"/>
      <c r="G54" s="554"/>
      <c r="H54" s="554"/>
      <c r="I54" s="554"/>
      <c r="J54" s="554"/>
      <c r="K54" s="554"/>
      <c r="L54" s="554"/>
      <c r="M54" s="554"/>
    </row>
    <row r="55" spans="1:13" s="361" customFormat="1" ht="15">
      <c r="A55" s="552"/>
      <c r="B55" s="553"/>
      <c r="C55" s="553"/>
      <c r="D55" s="553"/>
      <c r="E55" s="553"/>
      <c r="F55" s="553"/>
      <c r="G55" s="554"/>
      <c r="H55" s="554"/>
      <c r="I55" s="554"/>
      <c r="J55" s="554"/>
      <c r="K55" s="554"/>
      <c r="L55" s="554"/>
      <c r="M55" s="554"/>
    </row>
    <row r="56" spans="1:13">
      <c r="A56" s="549"/>
      <c r="B56" s="550"/>
    </row>
    <row r="57" spans="1:13">
      <c r="A57" s="549"/>
      <c r="B57" s="550"/>
    </row>
    <row r="58" spans="1:13">
      <c r="A58" s="549"/>
      <c r="B58" s="550"/>
    </row>
    <row r="59" spans="1:13">
      <c r="A59" s="549"/>
      <c r="B59" s="550"/>
    </row>
    <row r="60" spans="1:13">
      <c r="A60" s="549"/>
      <c r="B60" s="550"/>
    </row>
    <row r="61" spans="1:13">
      <c r="A61" s="556"/>
      <c r="B61" s="550"/>
    </row>
    <row r="62" spans="1:13">
      <c r="A62" s="556"/>
      <c r="B62" s="550"/>
    </row>
    <row r="63" spans="1:13">
      <c r="A63" s="556"/>
      <c r="B63" s="550"/>
    </row>
    <row r="64" spans="1:13">
      <c r="A64" s="556"/>
      <c r="B64" s="550"/>
    </row>
    <row r="65" spans="1:13">
      <c r="A65" s="549"/>
      <c r="B65" s="550"/>
    </row>
    <row r="66" spans="1:13">
      <c r="A66" s="549"/>
      <c r="B66" s="550"/>
    </row>
    <row r="67" spans="1:13">
      <c r="A67" s="549"/>
      <c r="B67" s="550"/>
    </row>
    <row r="68" spans="1:13" ht="15">
      <c r="A68" s="557"/>
      <c r="B68" s="558"/>
      <c r="C68" s="558"/>
      <c r="D68" s="558"/>
      <c r="E68" s="558"/>
      <c r="F68" s="558"/>
    </row>
    <row r="70" spans="1:13" s="361" customFormat="1" ht="15">
      <c r="A70" s="552"/>
      <c r="B70" s="553"/>
      <c r="C70" s="553"/>
      <c r="D70" s="553"/>
      <c r="E70" s="553"/>
      <c r="F70" s="553"/>
      <c r="G70" s="554"/>
      <c r="H70" s="554"/>
      <c r="I70" s="554"/>
      <c r="J70" s="554"/>
      <c r="K70" s="554"/>
      <c r="L70" s="554"/>
      <c r="M70" s="554"/>
    </row>
    <row r="71" spans="1:13" s="361" customFormat="1" ht="15">
      <c r="A71" s="552"/>
      <c r="B71" s="553"/>
      <c r="C71" s="553"/>
      <c r="D71" s="553"/>
      <c r="E71" s="553"/>
      <c r="F71" s="553"/>
      <c r="G71" s="554"/>
      <c r="H71" s="554"/>
      <c r="I71" s="554"/>
      <c r="J71" s="554"/>
      <c r="K71" s="554"/>
      <c r="L71" s="554"/>
      <c r="M71" s="554"/>
    </row>
    <row r="73" spans="1:13">
      <c r="A73" s="549"/>
      <c r="B73" s="550"/>
    </row>
    <row r="74" spans="1:13">
      <c r="A74" s="549"/>
      <c r="B74" s="550"/>
    </row>
    <row r="75" spans="1:13">
      <c r="A75" s="549"/>
      <c r="B75" s="550"/>
    </row>
    <row r="76" spans="1:13">
      <c r="A76" s="549"/>
      <c r="B76" s="550"/>
    </row>
    <row r="77" spans="1:13">
      <c r="A77" s="549"/>
      <c r="B77" s="550"/>
    </row>
    <row r="78" spans="1:13">
      <c r="A78" s="549"/>
      <c r="B78" s="550"/>
    </row>
    <row r="79" spans="1:13">
      <c r="A79" s="549"/>
      <c r="B79" s="550"/>
    </row>
    <row r="80" spans="1:13" s="361" customFormat="1" ht="15">
      <c r="A80" s="552"/>
      <c r="B80" s="558"/>
      <c r="C80" s="555"/>
      <c r="D80" s="555"/>
      <c r="E80" s="555"/>
      <c r="F80" s="555"/>
      <c r="G80" s="554"/>
      <c r="H80" s="554"/>
      <c r="I80" s="554"/>
      <c r="J80" s="554"/>
      <c r="K80" s="554"/>
      <c r="L80" s="554"/>
      <c r="M80" s="554"/>
    </row>
    <row r="81" spans="1:13" ht="15">
      <c r="A81" s="549"/>
      <c r="B81" s="558"/>
    </row>
    <row r="82" spans="1:13" s="361" customFormat="1" ht="15">
      <c r="A82" s="552"/>
      <c r="B82" s="558"/>
      <c r="C82" s="555"/>
      <c r="D82" s="555"/>
      <c r="E82" s="555"/>
      <c r="F82" s="555"/>
      <c r="G82" s="554"/>
      <c r="H82" s="554"/>
      <c r="I82" s="554"/>
      <c r="J82" s="554"/>
      <c r="K82" s="554"/>
      <c r="L82" s="554"/>
      <c r="M82" s="554"/>
    </row>
    <row r="83" spans="1:13">
      <c r="A83" s="549"/>
      <c r="B83" s="550"/>
    </row>
    <row r="84" spans="1:13">
      <c r="A84" s="559"/>
    </row>
    <row r="88" spans="1:13" s="361" customFormat="1" ht="15">
      <c r="A88" s="552"/>
      <c r="B88" s="553"/>
      <c r="C88" s="553"/>
      <c r="D88" s="553"/>
      <c r="E88" s="553"/>
      <c r="F88" s="553"/>
      <c r="G88" s="554"/>
      <c r="H88" s="554"/>
      <c r="I88" s="554"/>
      <c r="J88" s="554"/>
      <c r="K88" s="554"/>
      <c r="L88" s="554"/>
      <c r="M88" s="554"/>
    </row>
    <row r="92" spans="1:13">
      <c r="A92" s="560"/>
    </row>
    <row r="94" spans="1:13" s="361" customFormat="1" ht="15">
      <c r="B94" s="555"/>
      <c r="C94" s="555"/>
      <c r="D94" s="555"/>
      <c r="E94" s="555"/>
      <c r="F94" s="555"/>
      <c r="G94" s="554"/>
      <c r="H94" s="554"/>
      <c r="I94" s="554"/>
      <c r="J94" s="554"/>
      <c r="K94" s="554"/>
      <c r="L94" s="554"/>
      <c r="M94" s="554"/>
    </row>
    <row r="96" spans="1:13" s="361" customFormat="1" ht="15">
      <c r="A96" s="552"/>
      <c r="B96" s="553"/>
      <c r="C96" s="553"/>
      <c r="D96" s="553"/>
      <c r="E96" s="553"/>
      <c r="F96" s="553"/>
      <c r="G96" s="554"/>
      <c r="H96" s="554"/>
      <c r="I96" s="554"/>
      <c r="J96" s="554"/>
      <c r="K96" s="554"/>
      <c r="L96" s="554"/>
      <c r="M96" s="554"/>
    </row>
    <row r="100" spans="1:13">
      <c r="A100" s="561"/>
    </row>
    <row r="101" spans="1:13">
      <c r="A101" s="561"/>
    </row>
    <row r="102" spans="1:13">
      <c r="A102" s="561"/>
    </row>
    <row r="103" spans="1:13">
      <c r="A103" s="562"/>
    </row>
    <row r="104" spans="1:13">
      <c r="A104" s="562"/>
    </row>
    <row r="105" spans="1:13">
      <c r="A105" s="562"/>
    </row>
    <row r="107" spans="1:13" s="361" customFormat="1" ht="15">
      <c r="A107" s="563"/>
      <c r="B107" s="555"/>
      <c r="C107" s="555"/>
      <c r="D107" s="555"/>
      <c r="E107" s="555"/>
      <c r="F107" s="555"/>
      <c r="G107" s="554"/>
      <c r="H107" s="554"/>
      <c r="I107" s="554"/>
      <c r="J107" s="554"/>
      <c r="K107" s="554"/>
      <c r="L107" s="554"/>
      <c r="M107" s="554"/>
    </row>
    <row r="109" spans="1:13" s="361" customFormat="1" ht="15">
      <c r="B109" s="555"/>
      <c r="C109" s="555"/>
      <c r="D109" s="555"/>
      <c r="E109" s="555"/>
      <c r="F109" s="555"/>
      <c r="G109" s="554"/>
      <c r="H109" s="554"/>
      <c r="I109" s="554"/>
      <c r="J109" s="554"/>
      <c r="K109" s="554"/>
      <c r="L109" s="554"/>
      <c r="M109" s="554"/>
    </row>
    <row r="110" spans="1:13" s="361" customFormat="1" ht="15">
      <c r="B110" s="555"/>
      <c r="C110" s="555"/>
      <c r="D110" s="555"/>
      <c r="E110" s="555"/>
      <c r="F110" s="555"/>
      <c r="G110" s="554"/>
      <c r="H110" s="554"/>
      <c r="I110" s="554"/>
      <c r="J110" s="554"/>
      <c r="K110" s="554"/>
      <c r="L110" s="554"/>
      <c r="M110" s="554"/>
    </row>
    <row r="112" spans="1:13" ht="15">
      <c r="A112" s="361"/>
    </row>
    <row r="115" spans="1:13" ht="15">
      <c r="A115" s="361"/>
    </row>
    <row r="117" spans="1:13" s="361" customFormat="1" ht="15">
      <c r="A117" s="552"/>
      <c r="B117" s="553"/>
      <c r="C117" s="553"/>
      <c r="D117" s="553"/>
      <c r="E117" s="553"/>
      <c r="F117" s="553"/>
      <c r="G117" s="554"/>
      <c r="H117" s="554"/>
      <c r="I117" s="554"/>
      <c r="J117" s="554"/>
      <c r="K117" s="554"/>
      <c r="L117" s="554"/>
      <c r="M117" s="554"/>
    </row>
    <row r="121" spans="1:13">
      <c r="A121" s="560"/>
    </row>
    <row r="122" spans="1:13">
      <c r="A122" s="560"/>
    </row>
    <row r="123" spans="1:13" ht="15">
      <c r="A123" s="361"/>
    </row>
    <row r="125" spans="1:13" s="361" customFormat="1" ht="15">
      <c r="B125" s="555"/>
      <c r="C125" s="555"/>
      <c r="D125" s="555"/>
      <c r="E125" s="555"/>
      <c r="F125" s="555"/>
      <c r="G125" s="554"/>
      <c r="H125" s="554"/>
      <c r="I125" s="554"/>
      <c r="J125" s="554"/>
      <c r="K125" s="554"/>
      <c r="L125" s="554"/>
      <c r="M125" s="554"/>
    </row>
    <row r="126" spans="1:13" s="361" customFormat="1" ht="15">
      <c r="B126" s="555"/>
      <c r="C126" s="555"/>
      <c r="D126" s="555"/>
      <c r="E126" s="555"/>
      <c r="F126" s="555"/>
      <c r="G126" s="554"/>
      <c r="H126" s="554"/>
      <c r="I126" s="554"/>
      <c r="J126" s="554"/>
      <c r="K126" s="554"/>
      <c r="L126" s="554"/>
      <c r="M126" s="554"/>
    </row>
    <row r="127" spans="1:13" s="361" customFormat="1" ht="15">
      <c r="B127" s="555"/>
      <c r="C127" s="555"/>
      <c r="D127" s="555"/>
      <c r="E127" s="555"/>
      <c r="F127" s="555"/>
      <c r="G127" s="554"/>
      <c r="H127" s="554"/>
      <c r="I127" s="554"/>
      <c r="J127" s="554"/>
      <c r="K127" s="554"/>
      <c r="L127" s="554"/>
      <c r="M127" s="554"/>
    </row>
    <row r="129" spans="2:13" s="361" customFormat="1" ht="15">
      <c r="B129" s="555"/>
      <c r="C129" s="555"/>
      <c r="D129" s="555"/>
      <c r="E129" s="555"/>
      <c r="F129" s="555"/>
      <c r="G129" s="554"/>
      <c r="H129" s="554"/>
      <c r="I129" s="554"/>
      <c r="J129" s="554"/>
      <c r="K129" s="554"/>
      <c r="L129" s="554"/>
      <c r="M129" s="554"/>
    </row>
    <row r="131" spans="2:13" s="361" customFormat="1" ht="15">
      <c r="B131" s="553"/>
      <c r="C131" s="553"/>
      <c r="D131" s="553"/>
      <c r="E131" s="553"/>
      <c r="F131" s="553"/>
      <c r="G131" s="554"/>
      <c r="H131" s="554"/>
      <c r="I131" s="554"/>
      <c r="J131" s="554"/>
      <c r="K131" s="554"/>
      <c r="L131" s="554"/>
      <c r="M131" s="554"/>
    </row>
    <row r="139" spans="2:13" s="361" customFormat="1" ht="15">
      <c r="B139" s="553"/>
      <c r="C139" s="553"/>
      <c r="D139" s="553"/>
      <c r="E139" s="553"/>
      <c r="F139" s="553"/>
      <c r="G139" s="554"/>
      <c r="H139" s="554"/>
      <c r="I139" s="554"/>
      <c r="J139" s="554"/>
      <c r="K139" s="554"/>
      <c r="L139" s="554"/>
      <c r="M139" s="554"/>
    </row>
    <row r="146" spans="2:13" s="361" customFormat="1" ht="15">
      <c r="B146" s="555"/>
      <c r="C146" s="555"/>
      <c r="D146" s="555"/>
      <c r="E146" s="555"/>
      <c r="F146" s="555"/>
      <c r="G146" s="554"/>
      <c r="H146" s="554"/>
      <c r="I146" s="554"/>
      <c r="J146" s="554"/>
      <c r="K146" s="554"/>
      <c r="L146" s="554"/>
      <c r="M146" s="554"/>
    </row>
    <row r="148" spans="2:13" s="361" customFormat="1" ht="15">
      <c r="B148" s="553"/>
      <c r="C148" s="553"/>
      <c r="D148" s="553"/>
      <c r="E148" s="553"/>
      <c r="F148" s="553"/>
      <c r="G148" s="554"/>
      <c r="H148" s="554"/>
      <c r="I148" s="554"/>
      <c r="J148" s="554"/>
      <c r="K148" s="554"/>
      <c r="L148" s="554"/>
      <c r="M148" s="554"/>
    </row>
    <row r="153" spans="2:13" s="361" customFormat="1" ht="15">
      <c r="B153" s="555"/>
      <c r="C153" s="555"/>
      <c r="D153" s="555"/>
      <c r="E153" s="555"/>
      <c r="F153" s="555"/>
      <c r="G153" s="554"/>
      <c r="H153" s="554"/>
      <c r="I153" s="554"/>
      <c r="J153" s="554"/>
      <c r="K153" s="554"/>
      <c r="L153" s="554"/>
      <c r="M153" s="554"/>
    </row>
    <row r="155" spans="2:13" s="361" customFormat="1" ht="15">
      <c r="B155" s="553"/>
      <c r="C155" s="553"/>
      <c r="D155" s="553"/>
      <c r="E155" s="553"/>
      <c r="F155" s="553"/>
      <c r="G155" s="554"/>
      <c r="H155" s="554"/>
      <c r="I155" s="554"/>
      <c r="J155" s="554"/>
      <c r="K155" s="554"/>
      <c r="L155" s="554"/>
      <c r="M155" s="554"/>
    </row>
    <row r="156" spans="2:13" s="361" customFormat="1" ht="15">
      <c r="B156" s="555"/>
      <c r="C156" s="555"/>
      <c r="D156" s="555"/>
      <c r="E156" s="555"/>
      <c r="F156" s="555"/>
      <c r="G156" s="554"/>
      <c r="H156" s="554"/>
      <c r="I156" s="554"/>
      <c r="J156" s="554"/>
      <c r="K156" s="554"/>
      <c r="L156" s="554"/>
      <c r="M156" s="554"/>
    </row>
    <row r="157" spans="2:13" s="361" customFormat="1" ht="15">
      <c r="B157" s="555"/>
      <c r="C157" s="555"/>
      <c r="D157" s="555"/>
      <c r="E157" s="555"/>
      <c r="F157" s="555"/>
      <c r="G157" s="554"/>
      <c r="H157" s="554"/>
      <c r="I157" s="554"/>
      <c r="J157" s="554"/>
      <c r="K157" s="554"/>
      <c r="L157" s="554"/>
      <c r="M157" s="554"/>
    </row>
    <row r="167" spans="2:13" s="361" customFormat="1" ht="15">
      <c r="B167" s="553"/>
      <c r="C167" s="553"/>
      <c r="D167" s="553"/>
      <c r="E167" s="553"/>
      <c r="F167" s="553"/>
      <c r="G167" s="554"/>
      <c r="H167" s="554"/>
      <c r="I167" s="554"/>
      <c r="J167" s="554"/>
      <c r="K167" s="554"/>
      <c r="L167" s="554"/>
      <c r="M167" s="554"/>
    </row>
    <row r="168" spans="2:13" s="361" customFormat="1" ht="15">
      <c r="B168" s="555"/>
      <c r="C168" s="555"/>
      <c r="D168" s="555"/>
      <c r="E168" s="555"/>
      <c r="F168" s="555"/>
      <c r="G168" s="554"/>
      <c r="H168" s="554"/>
      <c r="I168" s="554"/>
      <c r="J168" s="554"/>
      <c r="K168" s="554"/>
      <c r="L168" s="554"/>
      <c r="M168" s="554"/>
    </row>
    <row r="172" spans="2:13" s="361" customFormat="1" ht="15">
      <c r="B172" s="555"/>
      <c r="C172" s="555"/>
      <c r="D172" s="555"/>
      <c r="E172" s="555"/>
      <c r="F172" s="555"/>
      <c r="G172" s="554"/>
      <c r="H172" s="554"/>
      <c r="I172" s="554"/>
      <c r="J172" s="554"/>
      <c r="K172" s="554"/>
      <c r="L172" s="554"/>
      <c r="M172" s="554"/>
    </row>
    <row r="174" spans="2:13" s="361" customFormat="1" ht="15">
      <c r="B174" s="553"/>
      <c r="C174" s="553"/>
      <c r="D174" s="553"/>
      <c r="E174" s="553"/>
      <c r="F174" s="553"/>
      <c r="G174" s="554"/>
      <c r="H174" s="554"/>
      <c r="I174" s="554"/>
      <c r="J174" s="554"/>
      <c r="K174" s="554"/>
      <c r="L174" s="554"/>
      <c r="M174" s="554"/>
    </row>
    <row r="179" spans="2:13" s="361" customFormat="1" ht="15">
      <c r="B179" s="555"/>
      <c r="C179" s="555"/>
      <c r="D179" s="555"/>
      <c r="E179" s="555"/>
      <c r="F179" s="555"/>
      <c r="G179" s="554"/>
      <c r="H179" s="554"/>
      <c r="I179" s="554"/>
      <c r="J179" s="554"/>
      <c r="K179" s="554"/>
      <c r="L179" s="554"/>
      <c r="M179" s="554"/>
    </row>
    <row r="181" spans="2:13" s="361" customFormat="1" ht="15">
      <c r="B181" s="553"/>
      <c r="C181" s="553"/>
      <c r="D181" s="553"/>
      <c r="E181" s="553"/>
      <c r="F181" s="553"/>
      <c r="G181" s="554"/>
      <c r="H181" s="554"/>
      <c r="I181" s="554"/>
      <c r="J181" s="554"/>
      <c r="K181" s="554"/>
      <c r="L181" s="554"/>
      <c r="M181" s="554"/>
    </row>
    <row r="192" spans="2:13" s="361" customFormat="1" ht="15">
      <c r="B192" s="555"/>
      <c r="C192" s="555"/>
      <c r="D192" s="555"/>
      <c r="E192" s="555"/>
      <c r="F192" s="555"/>
      <c r="G192" s="554"/>
      <c r="H192" s="554"/>
      <c r="I192" s="554"/>
      <c r="J192" s="554"/>
      <c r="K192" s="554"/>
      <c r="L192" s="554"/>
      <c r="M192" s="554"/>
    </row>
    <row r="194" spans="2:13" s="361" customFormat="1" ht="15">
      <c r="B194" s="553"/>
      <c r="C194" s="553"/>
      <c r="D194" s="553"/>
      <c r="E194" s="553"/>
      <c r="F194" s="553"/>
      <c r="G194" s="554"/>
      <c r="H194" s="554"/>
      <c r="I194" s="554"/>
      <c r="J194" s="554"/>
      <c r="K194" s="554"/>
      <c r="L194" s="554"/>
      <c r="M194" s="554"/>
    </row>
    <row r="200" spans="2:13" ht="15">
      <c r="B200" s="555"/>
      <c r="C200" s="555"/>
      <c r="D200" s="555"/>
      <c r="E200" s="555"/>
      <c r="F200" s="555"/>
    </row>
    <row r="202" spans="2:13" s="361" customFormat="1" ht="15">
      <c r="B202" s="553"/>
      <c r="C202" s="553"/>
      <c r="D202" s="553"/>
      <c r="E202" s="553"/>
      <c r="F202" s="553"/>
      <c r="G202" s="554"/>
      <c r="H202" s="554"/>
      <c r="I202" s="554"/>
      <c r="J202" s="554"/>
      <c r="K202" s="554"/>
      <c r="L202" s="554"/>
      <c r="M202" s="554"/>
    </row>
    <row r="203" spans="2:13" s="361" customFormat="1" ht="15">
      <c r="B203" s="553"/>
      <c r="C203" s="553"/>
      <c r="D203" s="553"/>
      <c r="E203" s="553"/>
      <c r="F203" s="553"/>
      <c r="G203" s="554"/>
      <c r="H203" s="554"/>
      <c r="I203" s="554"/>
      <c r="J203" s="554"/>
      <c r="K203" s="554"/>
      <c r="L203" s="554"/>
      <c r="M203" s="554"/>
    </row>
    <row r="204" spans="2:13" s="361" customFormat="1" ht="15">
      <c r="B204" s="555"/>
      <c r="C204" s="555"/>
      <c r="D204" s="555"/>
      <c r="E204" s="555"/>
      <c r="F204" s="555"/>
      <c r="G204" s="554"/>
      <c r="H204" s="554"/>
      <c r="I204" s="554"/>
      <c r="J204" s="554"/>
      <c r="K204" s="554"/>
      <c r="L204" s="554"/>
      <c r="M204" s="554"/>
    </row>
    <row r="209" spans="1:13" s="361" customFormat="1" ht="15">
      <c r="B209" s="555"/>
      <c r="C209" s="555"/>
      <c r="D209" s="555"/>
      <c r="E209" s="555"/>
      <c r="F209" s="555"/>
      <c r="G209" s="554"/>
      <c r="H209" s="554"/>
      <c r="I209" s="554"/>
      <c r="J209" s="554"/>
      <c r="K209" s="554"/>
      <c r="L209" s="554"/>
      <c r="M209" s="554"/>
    </row>
    <row r="215" spans="1:13" s="361" customFormat="1" ht="15">
      <c r="B215" s="555"/>
      <c r="C215" s="555"/>
      <c r="D215" s="555"/>
      <c r="E215" s="555"/>
      <c r="F215" s="555"/>
      <c r="G215" s="554"/>
      <c r="H215" s="554"/>
      <c r="I215" s="554"/>
      <c r="J215" s="554"/>
      <c r="K215" s="554"/>
      <c r="L215" s="554"/>
      <c r="M215" s="554"/>
    </row>
    <row r="217" spans="1:13">
      <c r="A217" s="561"/>
    </row>
    <row r="218" spans="1:13">
      <c r="A218" s="561"/>
    </row>
    <row r="219" spans="1:13">
      <c r="A219" s="561"/>
    </row>
    <row r="220" spans="1:13" s="361" customFormat="1" ht="15">
      <c r="B220" s="555"/>
      <c r="C220" s="555"/>
      <c r="D220" s="555"/>
      <c r="E220" s="555"/>
      <c r="F220" s="555"/>
      <c r="G220" s="554"/>
      <c r="H220" s="554"/>
      <c r="I220" s="554"/>
      <c r="J220" s="554"/>
      <c r="K220" s="554"/>
      <c r="L220" s="554"/>
      <c r="M220" s="554"/>
    </row>
    <row r="221" spans="1:13" s="361" customFormat="1" ht="15">
      <c r="B221" s="555"/>
      <c r="C221" s="555"/>
      <c r="D221" s="555"/>
      <c r="E221" s="555"/>
      <c r="F221" s="555"/>
      <c r="G221" s="554"/>
      <c r="H221" s="554"/>
      <c r="I221" s="554"/>
      <c r="J221" s="554"/>
      <c r="K221" s="554"/>
      <c r="L221" s="554"/>
      <c r="M221" s="554"/>
    </row>
    <row r="222" spans="1:13" s="361" customFormat="1" ht="15">
      <c r="B222" s="555"/>
      <c r="C222" s="555"/>
      <c r="D222" s="555"/>
      <c r="E222" s="555"/>
      <c r="F222" s="555"/>
      <c r="G222" s="554"/>
      <c r="H222" s="554"/>
      <c r="I222" s="554"/>
      <c r="J222" s="554"/>
      <c r="K222" s="554"/>
      <c r="L222" s="554"/>
      <c r="M222" s="554"/>
    </row>
    <row r="223" spans="1:13" s="361" customFormat="1" ht="15">
      <c r="B223" s="555"/>
      <c r="C223" s="555"/>
      <c r="D223" s="555"/>
      <c r="E223" s="555"/>
      <c r="F223" s="555"/>
      <c r="G223" s="554"/>
      <c r="H223" s="554"/>
      <c r="I223" s="554"/>
      <c r="J223" s="554"/>
      <c r="K223" s="554"/>
      <c r="L223" s="554"/>
      <c r="M223" s="554"/>
    </row>
    <row r="224" spans="1:13" s="361" customFormat="1" ht="15">
      <c r="B224" s="555"/>
      <c r="C224" s="555"/>
      <c r="D224" s="555"/>
      <c r="E224" s="555"/>
      <c r="F224" s="555"/>
      <c r="G224" s="554"/>
      <c r="H224" s="554"/>
      <c r="I224" s="554"/>
      <c r="J224" s="554"/>
      <c r="K224" s="554"/>
      <c r="L224" s="554"/>
      <c r="M224" s="554"/>
    </row>
    <row r="225" spans="1:13" s="361" customFormat="1" ht="15">
      <c r="B225" s="555"/>
      <c r="C225" s="555"/>
      <c r="D225" s="555"/>
      <c r="E225" s="555"/>
      <c r="F225" s="555"/>
      <c r="G225" s="554"/>
      <c r="H225" s="554"/>
      <c r="I225" s="554"/>
      <c r="J225" s="554"/>
      <c r="K225" s="554"/>
      <c r="L225" s="554"/>
      <c r="M225" s="554"/>
    </row>
    <row r="227" spans="1:13" s="361" customFormat="1" ht="30" customHeight="1">
      <c r="B227" s="553"/>
      <c r="C227" s="553"/>
      <c r="D227" s="553"/>
      <c r="E227" s="553"/>
      <c r="F227" s="553"/>
      <c r="G227" s="554"/>
      <c r="H227" s="554"/>
      <c r="I227" s="554"/>
      <c r="J227" s="554"/>
      <c r="K227" s="554"/>
      <c r="L227" s="554"/>
      <c r="M227" s="554"/>
    </row>
    <row r="230" spans="1:13">
      <c r="A230" s="561"/>
    </row>
    <row r="231" spans="1:13">
      <c r="A231" s="561"/>
    </row>
    <row r="232" spans="1:13">
      <c r="A232" s="561"/>
    </row>
    <row r="233" spans="1:13">
      <c r="A233" s="561"/>
    </row>
    <row r="236" spans="1:13" s="361" customFormat="1" ht="15">
      <c r="B236" s="553"/>
      <c r="C236" s="553"/>
      <c r="D236" s="553"/>
      <c r="E236" s="553"/>
      <c r="F236" s="553"/>
      <c r="G236" s="554"/>
      <c r="H236" s="554"/>
      <c r="I236" s="554"/>
      <c r="J236" s="554"/>
      <c r="K236" s="554"/>
      <c r="L236" s="554"/>
      <c r="M236" s="554"/>
    </row>
    <row r="240" spans="1:13">
      <c r="A240" s="561"/>
    </row>
    <row r="241" spans="1:13">
      <c r="A241" s="561"/>
    </row>
    <row r="243" spans="1:13">
      <c r="A243" s="561"/>
    </row>
    <row r="244" spans="1:13">
      <c r="A244" s="561"/>
    </row>
    <row r="246" spans="1:13">
      <c r="A246" s="561"/>
    </row>
    <row r="247" spans="1:13">
      <c r="A247" s="561"/>
    </row>
    <row r="249" spans="1:13">
      <c r="A249" s="561"/>
    </row>
    <row r="251" spans="1:13" s="361" customFormat="1" ht="15">
      <c r="B251" s="553"/>
      <c r="C251" s="553"/>
      <c r="D251" s="553"/>
      <c r="E251" s="553"/>
      <c r="F251" s="553"/>
      <c r="G251" s="554"/>
      <c r="H251" s="554"/>
      <c r="I251" s="554"/>
      <c r="J251" s="554"/>
      <c r="K251" s="554"/>
      <c r="L251" s="554"/>
      <c r="M251" s="554"/>
    </row>
    <row r="252" spans="1:13" s="361" customFormat="1" ht="15">
      <c r="B252" s="555"/>
      <c r="C252" s="555"/>
      <c r="D252" s="555"/>
      <c r="E252" s="555"/>
      <c r="F252" s="555"/>
      <c r="G252" s="554"/>
      <c r="H252" s="554"/>
      <c r="I252" s="554"/>
      <c r="J252" s="554"/>
      <c r="K252" s="554"/>
      <c r="L252" s="554"/>
      <c r="M252" s="554"/>
    </row>
    <row r="253" spans="1:13" s="361" customFormat="1" ht="15">
      <c r="B253" s="553"/>
      <c r="C253" s="553"/>
      <c r="D253" s="553"/>
      <c r="E253" s="553"/>
      <c r="F253" s="553"/>
      <c r="G253" s="554"/>
      <c r="H253" s="554"/>
      <c r="I253" s="554"/>
      <c r="J253" s="554"/>
      <c r="K253" s="554"/>
      <c r="L253" s="554"/>
      <c r="M253" s="554"/>
    </row>
    <row r="255" spans="1:13" s="564" customFormat="1">
      <c r="B255" s="565"/>
      <c r="C255" s="565"/>
      <c r="D255" s="565"/>
      <c r="E255" s="565"/>
      <c r="F255" s="565"/>
      <c r="G255" s="566"/>
      <c r="H255" s="566"/>
      <c r="I255" s="566"/>
      <c r="J255" s="566"/>
      <c r="K255" s="566"/>
      <c r="L255" s="566"/>
      <c r="M255" s="566"/>
    </row>
    <row r="256" spans="1:13">
      <c r="A256" s="561"/>
    </row>
    <row r="257" spans="1:13">
      <c r="A257" s="561"/>
    </row>
    <row r="258" spans="1:13" s="564" customFormat="1">
      <c r="B258" s="565"/>
      <c r="C258" s="565"/>
      <c r="D258" s="565"/>
      <c r="E258" s="565"/>
      <c r="F258" s="565"/>
      <c r="G258" s="566"/>
      <c r="H258" s="566"/>
      <c r="I258" s="566"/>
      <c r="J258" s="566"/>
      <c r="K258" s="566"/>
      <c r="L258" s="566"/>
      <c r="M258" s="566"/>
    </row>
    <row r="259" spans="1:13">
      <c r="A259" s="561"/>
    </row>
    <row r="260" spans="1:13">
      <c r="A260" s="561"/>
    </row>
    <row r="261" spans="1:13">
      <c r="A261" s="561"/>
    </row>
    <row r="262" spans="1:13">
      <c r="A262" s="561"/>
    </row>
    <row r="263" spans="1:13">
      <c r="A263" s="561"/>
    </row>
    <row r="264" spans="1:13">
      <c r="A264" s="561"/>
    </row>
    <row r="265" spans="1:13" s="564" customFormat="1">
      <c r="B265" s="565"/>
      <c r="C265" s="565"/>
      <c r="D265" s="565"/>
      <c r="E265" s="565"/>
      <c r="F265" s="565"/>
      <c r="G265" s="566"/>
      <c r="H265" s="566"/>
      <c r="I265" s="566"/>
      <c r="J265" s="566"/>
      <c r="K265" s="566"/>
      <c r="L265" s="566"/>
      <c r="M265" s="566"/>
    </row>
    <row r="266" spans="1:13">
      <c r="A266" s="561"/>
    </row>
    <row r="267" spans="1:13">
      <c r="A267" s="561"/>
    </row>
    <row r="269" spans="1:13" s="361" customFormat="1" ht="15">
      <c r="B269" s="553"/>
      <c r="C269" s="553"/>
      <c r="D269" s="553"/>
      <c r="E269" s="553"/>
      <c r="F269" s="553"/>
      <c r="G269" s="554"/>
      <c r="H269" s="554"/>
      <c r="I269" s="554"/>
      <c r="J269" s="554"/>
      <c r="K269" s="554"/>
      <c r="L269" s="554"/>
      <c r="M269" s="554"/>
    </row>
    <row r="279" spans="2:13" s="361" customFormat="1" ht="15">
      <c r="B279" s="555"/>
      <c r="C279" s="555"/>
      <c r="D279" s="555"/>
      <c r="E279" s="555"/>
      <c r="F279" s="555"/>
      <c r="G279" s="554"/>
      <c r="H279" s="554"/>
      <c r="I279" s="554"/>
      <c r="J279" s="554"/>
      <c r="K279" s="554"/>
      <c r="L279" s="554"/>
      <c r="M279" s="554"/>
    </row>
    <row r="281" spans="2:13" s="361" customFormat="1" ht="15">
      <c r="B281" s="553"/>
      <c r="C281" s="553"/>
      <c r="D281" s="553"/>
      <c r="E281" s="553"/>
      <c r="F281" s="553"/>
      <c r="G281" s="554"/>
      <c r="H281" s="554"/>
      <c r="I281" s="554"/>
      <c r="J281" s="554"/>
      <c r="K281" s="554"/>
      <c r="L281" s="554"/>
      <c r="M281" s="554"/>
    </row>
    <row r="284" spans="2:13" ht="15.75" customHeight="1"/>
    <row r="288" spans="2:13" s="361" customFormat="1" ht="15">
      <c r="B288" s="555"/>
      <c r="C288" s="555"/>
      <c r="D288" s="555"/>
      <c r="E288" s="555"/>
      <c r="F288" s="555"/>
      <c r="G288" s="554"/>
      <c r="H288" s="554"/>
      <c r="I288" s="554"/>
      <c r="J288" s="554"/>
      <c r="K288" s="554"/>
      <c r="L288" s="554"/>
      <c r="M288" s="554"/>
    </row>
    <row r="290" spans="2:13" s="361" customFormat="1" ht="15">
      <c r="B290" s="553"/>
      <c r="C290" s="553"/>
      <c r="D290" s="553"/>
      <c r="E290" s="553"/>
      <c r="F290" s="553"/>
      <c r="G290" s="554"/>
      <c r="H290" s="554"/>
      <c r="I290" s="554"/>
      <c r="J290" s="554"/>
      <c r="K290" s="554"/>
      <c r="L290" s="554"/>
      <c r="M290" s="554"/>
    </row>
    <row r="296" spans="2:13" s="361" customFormat="1" ht="15">
      <c r="B296" s="555"/>
      <c r="C296" s="555"/>
      <c r="D296" s="555"/>
      <c r="E296" s="555"/>
      <c r="F296" s="555"/>
      <c r="G296" s="554"/>
      <c r="H296" s="554"/>
      <c r="I296" s="554"/>
      <c r="J296" s="554"/>
      <c r="K296" s="554"/>
      <c r="L296" s="554"/>
      <c r="M296" s="554"/>
    </row>
    <row r="298" spans="2:13" s="361" customFormat="1" ht="15">
      <c r="B298" s="553"/>
      <c r="C298" s="553"/>
      <c r="D298" s="553"/>
      <c r="E298" s="553"/>
      <c r="F298" s="553"/>
      <c r="G298" s="554"/>
      <c r="H298" s="554"/>
      <c r="I298" s="554"/>
      <c r="J298" s="554"/>
      <c r="K298" s="554"/>
      <c r="L298" s="554"/>
      <c r="M298" s="554"/>
    </row>
    <row r="304" spans="2:13" s="361" customFormat="1" ht="15">
      <c r="B304" s="555"/>
      <c r="C304" s="555"/>
      <c r="D304" s="555"/>
      <c r="E304" s="555"/>
      <c r="F304" s="555"/>
      <c r="G304" s="554"/>
      <c r="H304" s="554"/>
      <c r="I304" s="554"/>
      <c r="J304" s="554"/>
      <c r="K304" s="554"/>
      <c r="L304" s="554"/>
      <c r="M304" s="554"/>
    </row>
    <row r="306" spans="1:13" s="361" customFormat="1" ht="15">
      <c r="B306" s="553"/>
      <c r="C306" s="553"/>
      <c r="D306" s="553"/>
      <c r="E306" s="553"/>
      <c r="F306" s="553"/>
      <c r="G306" s="554"/>
      <c r="H306" s="554"/>
      <c r="I306" s="554"/>
      <c r="J306" s="554"/>
      <c r="K306" s="554"/>
      <c r="L306" s="554"/>
      <c r="M306" s="554"/>
    </row>
    <row r="309" spans="1:13">
      <c r="A309" s="561"/>
    </row>
    <row r="310" spans="1:13">
      <c r="A310" s="561"/>
    </row>
    <row r="311" spans="1:13">
      <c r="A311" s="561"/>
    </row>
    <row r="313" spans="1:13">
      <c r="A313" s="561"/>
    </row>
    <row r="314" spans="1:13">
      <c r="A314" s="561"/>
    </row>
    <row r="315" spans="1:13">
      <c r="A315" s="561"/>
    </row>
    <row r="320" spans="1:13" s="361" customFormat="1" ht="15">
      <c r="B320" s="555"/>
      <c r="C320" s="555"/>
      <c r="D320" s="555"/>
      <c r="E320" s="555"/>
      <c r="F320" s="555"/>
      <c r="G320" s="554"/>
      <c r="H320" s="554"/>
      <c r="I320" s="554"/>
      <c r="J320" s="554"/>
      <c r="K320" s="554"/>
      <c r="L320" s="554"/>
      <c r="M320" s="554"/>
    </row>
    <row r="322" spans="1:13" s="361" customFormat="1" ht="15">
      <c r="B322" s="553"/>
      <c r="C322" s="553"/>
      <c r="D322" s="553"/>
      <c r="E322" s="553"/>
      <c r="F322" s="553"/>
      <c r="G322" s="554"/>
      <c r="H322" s="554"/>
      <c r="I322" s="554"/>
      <c r="J322" s="554"/>
      <c r="K322" s="554"/>
      <c r="L322" s="554"/>
      <c r="M322" s="554"/>
    </row>
    <row r="326" spans="1:13">
      <c r="A326" s="561"/>
    </row>
    <row r="327" spans="1:13">
      <c r="A327" s="561"/>
    </row>
  </sheetData>
  <mergeCells count="2">
    <mergeCell ref="A29:L29"/>
    <mergeCell ref="A31:L31"/>
  </mergeCells>
  <phoneticPr fontId="36" type="noConversion"/>
  <conditionalFormatting sqref="I25">
    <cfRule type="expression" dxfId="2" priority="1" stopIfTrue="1">
      <formula>OR($F25="A",$F25="B",$F25="C")</formula>
    </cfRule>
    <cfRule type="expression" dxfId="1" priority="2" stopIfTrue="1">
      <formula>OR($F25="-",ISBLANK($F25))</formula>
    </cfRule>
    <cfRule type="expression" dxfId="0" priority="3" stopIfTrue="1">
      <formula>OR($F25="I",$F25="II",$F25="III",$F25="IV",$F25="V",$F25="VI")</formula>
    </cfRule>
  </conditionalFormatting>
  <pageMargins left="0.36" right="0.2" top="0.8" bottom="0.54" header="0.5" footer="0.34"/>
  <pageSetup paperSize="9" scale="95" firstPageNumber="13" orientation="landscape" useFirstPageNumber="1" r:id="rId1"/>
  <headerFooter alignWithMargins="0">
    <oddFooter>&amp;C_______________________________________________________________________________________  
(C¸c thuyÕt minh nµy lµ bé phËn hîp thµnh B¸o c¸o tµi chÝnh)
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indexed="39"/>
  </sheetPr>
  <dimension ref="A1:U209"/>
  <sheetViews>
    <sheetView view="pageBreakPreview" topLeftCell="A186" zoomScaleSheetLayoutView="100" workbookViewId="0">
      <selection activeCell="H198" sqref="H198"/>
    </sheetView>
  </sheetViews>
  <sheetFormatPr defaultRowHeight="18" customHeight="1"/>
  <cols>
    <col min="1" max="1" width="4" style="364" customWidth="1"/>
    <col min="2" max="2" width="19.25" style="794" customWidth="1"/>
    <col min="3" max="3" width="0.875" style="256" customWidth="1"/>
    <col min="4" max="4" width="9.5" style="256" customWidth="1"/>
    <col min="5" max="5" width="1.25" style="256" customWidth="1"/>
    <col min="6" max="6" width="18" style="256" bestFit="1" customWidth="1"/>
    <col min="7" max="7" width="1.25" style="256" customWidth="1"/>
    <col min="8" max="8" width="16.125" style="283" customWidth="1"/>
    <col min="9" max="9" width="1.375" style="283" customWidth="1"/>
    <col min="10" max="10" width="16.5" style="283" customWidth="1"/>
    <col min="11" max="11" width="0.875" style="256" customWidth="1"/>
    <col min="12" max="12" width="20.75" style="250" bestFit="1" customWidth="1"/>
    <col min="13" max="13" width="1" style="251" customWidth="1"/>
    <col min="14" max="14" width="15.375" style="251" customWidth="1"/>
    <col min="15" max="15" width="17.375" style="256" bestFit="1" customWidth="1"/>
    <col min="16" max="16" width="16.875" style="256" customWidth="1"/>
    <col min="17" max="17" width="16.5" style="256" customWidth="1"/>
    <col min="18" max="18" width="14.75" style="250" bestFit="1" customWidth="1"/>
    <col min="19" max="19" width="18.5" style="256" customWidth="1"/>
    <col min="20" max="16384" width="9" style="256"/>
  </cols>
  <sheetData>
    <row r="1" spans="1:18" s="251" customFormat="1" ht="19.5" customHeight="1">
      <c r="A1" s="224" t="s">
        <v>1285</v>
      </c>
      <c r="H1" s="282"/>
      <c r="I1" s="282"/>
      <c r="J1" s="282" t="s">
        <v>1352</v>
      </c>
      <c r="L1" s="250"/>
      <c r="R1" s="250"/>
    </row>
    <row r="2" spans="1:18" ht="16.5" customHeight="1">
      <c r="A2" s="225" t="s">
        <v>458</v>
      </c>
      <c r="B2" s="256"/>
      <c r="J2" s="283" t="s">
        <v>104</v>
      </c>
      <c r="L2" s="255"/>
      <c r="M2" s="256"/>
      <c r="N2" s="256"/>
      <c r="R2" s="255"/>
    </row>
    <row r="3" spans="1:18" ht="16.5" customHeight="1">
      <c r="A3" s="257" t="s">
        <v>773</v>
      </c>
      <c r="B3" s="258"/>
      <c r="C3" s="258"/>
      <c r="D3" s="258"/>
      <c r="E3" s="258"/>
      <c r="F3" s="258"/>
      <c r="G3" s="258"/>
      <c r="H3" s="259"/>
      <c r="I3" s="259"/>
      <c r="J3" s="259" t="s">
        <v>591</v>
      </c>
      <c r="L3" s="255"/>
      <c r="M3" s="256"/>
      <c r="N3" s="256"/>
      <c r="R3" s="255"/>
    </row>
    <row r="4" spans="1:18" ht="15">
      <c r="A4" s="256"/>
      <c r="L4" s="781"/>
      <c r="M4" s="782"/>
      <c r="N4" s="782"/>
      <c r="O4" s="782"/>
      <c r="P4" s="782"/>
      <c r="Q4" s="782"/>
    </row>
    <row r="5" spans="1:18" ht="15">
      <c r="A5" s="251" t="s">
        <v>121</v>
      </c>
      <c r="B5" s="928" t="s">
        <v>122</v>
      </c>
      <c r="C5" s="258"/>
      <c r="D5" s="258"/>
      <c r="E5" s="258"/>
      <c r="F5" s="258"/>
      <c r="H5" s="929" t="s">
        <v>796</v>
      </c>
      <c r="I5" s="930"/>
      <c r="J5" s="929" t="s">
        <v>795</v>
      </c>
      <c r="L5" s="781"/>
      <c r="M5" s="782"/>
      <c r="N5" s="782"/>
      <c r="O5" s="782"/>
      <c r="P5" s="782"/>
      <c r="Q5" s="782"/>
    </row>
    <row r="6" spans="1:18" s="251" customFormat="1" ht="18.75" customHeight="1">
      <c r="A6" s="931" t="s">
        <v>684</v>
      </c>
      <c r="B6" s="932" t="s">
        <v>500</v>
      </c>
      <c r="H6" s="283">
        <v>0</v>
      </c>
      <c r="I6" s="282"/>
      <c r="J6" s="283">
        <v>0</v>
      </c>
      <c r="K6" s="282"/>
      <c r="L6" s="282"/>
      <c r="M6" s="782"/>
      <c r="N6" s="782"/>
      <c r="O6" s="782"/>
      <c r="P6" s="782"/>
      <c r="Q6" s="782"/>
      <c r="R6" s="250"/>
    </row>
    <row r="7" spans="1:18" s="251" customFormat="1" ht="18.75" customHeight="1">
      <c r="A7" s="931" t="s">
        <v>684</v>
      </c>
      <c r="B7" s="932" t="s">
        <v>526</v>
      </c>
      <c r="H7" s="933">
        <v>111144720000</v>
      </c>
      <c r="I7" s="282"/>
      <c r="J7" s="933">
        <v>111144720000</v>
      </c>
      <c r="K7" s="282"/>
      <c r="L7" s="282"/>
      <c r="M7" s="782"/>
      <c r="N7" s="782"/>
      <c r="O7" s="782"/>
      <c r="P7" s="782"/>
      <c r="Q7" s="782"/>
      <c r="R7" s="250"/>
    </row>
    <row r="8" spans="1:18" ht="7.5" customHeight="1">
      <c r="A8" s="256"/>
      <c r="B8" s="932"/>
      <c r="H8" s="539"/>
      <c r="I8" s="539"/>
      <c r="J8" s="539"/>
      <c r="L8" s="781"/>
      <c r="M8" s="782"/>
      <c r="N8" s="782"/>
      <c r="O8" s="782"/>
      <c r="P8" s="782"/>
      <c r="Q8" s="782"/>
    </row>
    <row r="9" spans="1:18" ht="19.5" customHeight="1" thickBot="1">
      <c r="A9" s="256"/>
      <c r="B9" s="934" t="s">
        <v>1151</v>
      </c>
      <c r="C9" s="880"/>
      <c r="D9" s="880"/>
      <c r="E9" s="880"/>
      <c r="F9" s="880"/>
      <c r="G9" s="251"/>
      <c r="H9" s="822">
        <f>H6+H7</f>
        <v>111144720000</v>
      </c>
      <c r="I9" s="282"/>
      <c r="J9" s="822">
        <f>SUM(J6:J8)</f>
        <v>111144720000</v>
      </c>
      <c r="L9" s="781"/>
      <c r="M9" s="782"/>
      <c r="N9" s="782"/>
      <c r="O9" s="782"/>
      <c r="P9" s="782"/>
      <c r="Q9" s="782"/>
    </row>
    <row r="10" spans="1:18" ht="15.75" thickTop="1">
      <c r="A10" s="256"/>
      <c r="L10" s="781"/>
      <c r="M10" s="782"/>
      <c r="N10" s="782"/>
      <c r="O10" s="782"/>
      <c r="P10" s="782"/>
      <c r="Q10" s="782"/>
    </row>
    <row r="11" spans="1:18" ht="22.5" hidden="1" customHeight="1">
      <c r="A11" s="256"/>
      <c r="B11" s="794" t="s">
        <v>131</v>
      </c>
      <c r="H11" s="283">
        <v>0</v>
      </c>
      <c r="J11" s="283">
        <v>0</v>
      </c>
      <c r="L11" s="781"/>
      <c r="M11" s="782"/>
      <c r="N11" s="782"/>
      <c r="O11" s="782"/>
      <c r="P11" s="782"/>
      <c r="Q11" s="782"/>
    </row>
    <row r="12" spans="1:18" ht="22.5" hidden="1" customHeight="1">
      <c r="A12" s="256"/>
      <c r="B12" s="794" t="s">
        <v>132</v>
      </c>
      <c r="H12" s="283">
        <v>0</v>
      </c>
      <c r="J12" s="283">
        <v>0</v>
      </c>
      <c r="L12" s="781"/>
      <c r="M12" s="782"/>
      <c r="N12" s="782"/>
      <c r="O12" s="782"/>
      <c r="P12" s="782"/>
      <c r="Q12" s="782"/>
    </row>
    <row r="13" spans="1:18" ht="12" customHeight="1">
      <c r="A13" s="256"/>
      <c r="L13" s="781"/>
      <c r="M13" s="782"/>
      <c r="N13" s="782"/>
      <c r="O13" s="782"/>
      <c r="P13" s="782"/>
      <c r="Q13" s="782"/>
    </row>
    <row r="14" spans="1:18" ht="15">
      <c r="A14" s="251" t="s">
        <v>123</v>
      </c>
      <c r="B14" s="912" t="s">
        <v>120</v>
      </c>
      <c r="L14" s="781"/>
      <c r="M14" s="782"/>
      <c r="N14" s="782"/>
      <c r="O14" s="782"/>
      <c r="P14" s="782"/>
      <c r="Q14" s="782"/>
    </row>
    <row r="15" spans="1:18" ht="15">
      <c r="A15" s="256"/>
      <c r="H15" s="929" t="str">
        <f>H5</f>
        <v xml:space="preserve"> Sè 31/03/2013</v>
      </c>
      <c r="I15" s="930"/>
      <c r="J15" s="929" t="str">
        <f>J5</f>
        <v xml:space="preserve"> Sè 31/03/2012</v>
      </c>
      <c r="L15" s="781"/>
      <c r="M15" s="782"/>
      <c r="N15" s="782"/>
      <c r="O15" s="782"/>
      <c r="P15" s="782"/>
      <c r="Q15" s="782"/>
    </row>
    <row r="16" spans="1:18" s="251" customFormat="1" ht="21" customHeight="1">
      <c r="B16" s="912" t="s">
        <v>1208</v>
      </c>
      <c r="H16" s="282"/>
      <c r="I16" s="282"/>
      <c r="J16" s="282"/>
      <c r="L16" s="781"/>
      <c r="M16" s="782"/>
      <c r="N16" s="782"/>
      <c r="O16" s="782"/>
      <c r="P16" s="782"/>
      <c r="Q16" s="782"/>
      <c r="R16" s="250"/>
    </row>
    <row r="17" spans="1:18" ht="15">
      <c r="A17" s="256"/>
      <c r="B17" s="794" t="s">
        <v>124</v>
      </c>
      <c r="H17" s="283">
        <v>111144720000</v>
      </c>
      <c r="J17" s="283">
        <v>111144720000</v>
      </c>
      <c r="L17" s="781"/>
      <c r="M17" s="782"/>
      <c r="N17" s="782"/>
      <c r="O17" s="782"/>
      <c r="P17" s="782"/>
      <c r="Q17" s="782"/>
    </row>
    <row r="18" spans="1:18" ht="15">
      <c r="A18" s="256"/>
      <c r="B18" s="794" t="s">
        <v>125</v>
      </c>
      <c r="H18" s="283">
        <f>H20-H17</f>
        <v>0</v>
      </c>
      <c r="L18" s="781"/>
      <c r="M18" s="782"/>
      <c r="N18" s="782"/>
      <c r="O18" s="782"/>
      <c r="P18" s="782"/>
      <c r="Q18" s="782"/>
    </row>
    <row r="19" spans="1:18" ht="15">
      <c r="A19" s="256"/>
      <c r="B19" s="794" t="s">
        <v>126</v>
      </c>
      <c r="H19" s="283">
        <v>0</v>
      </c>
      <c r="J19" s="283">
        <v>0</v>
      </c>
      <c r="L19" s="781"/>
      <c r="M19" s="782"/>
      <c r="N19" s="782"/>
      <c r="O19" s="782"/>
      <c r="P19" s="782"/>
      <c r="Q19" s="782"/>
    </row>
    <row r="20" spans="1:18" ht="15">
      <c r="A20" s="256"/>
      <c r="B20" s="794" t="s">
        <v>127</v>
      </c>
      <c r="H20" s="283">
        <v>111144720000</v>
      </c>
      <c r="J20" s="933">
        <v>111144720000</v>
      </c>
      <c r="L20" s="781"/>
      <c r="M20" s="782"/>
      <c r="N20" s="782"/>
      <c r="O20" s="782"/>
      <c r="P20" s="782"/>
      <c r="Q20" s="782"/>
    </row>
    <row r="21" spans="1:18" s="251" customFormat="1" ht="19.5" customHeight="1">
      <c r="B21" s="912" t="s">
        <v>128</v>
      </c>
      <c r="H21" s="935">
        <v>6873368835</v>
      </c>
      <c r="I21" s="282"/>
      <c r="J21" s="935"/>
      <c r="L21" s="800"/>
      <c r="M21" s="782"/>
      <c r="N21" s="782"/>
      <c r="O21" s="782"/>
      <c r="P21" s="782"/>
      <c r="Q21" s="782"/>
      <c r="R21" s="250"/>
    </row>
    <row r="22" spans="1:18" ht="7.5" customHeight="1">
      <c r="A22" s="256"/>
      <c r="L22" s="781"/>
      <c r="M22" s="782"/>
      <c r="N22" s="782"/>
      <c r="O22" s="782"/>
      <c r="P22" s="782"/>
      <c r="Q22" s="782"/>
    </row>
    <row r="23" spans="1:18" s="251" customFormat="1" ht="15">
      <c r="A23" s="251" t="s">
        <v>129</v>
      </c>
      <c r="B23" s="912" t="s">
        <v>130</v>
      </c>
      <c r="H23" s="929" t="str">
        <f>H15</f>
        <v xml:space="preserve"> Sè 31/03/2013</v>
      </c>
      <c r="I23" s="930"/>
      <c r="J23" s="929" t="str">
        <f>J15</f>
        <v xml:space="preserve"> Sè 31/03/2012</v>
      </c>
      <c r="L23" s="781"/>
      <c r="M23" s="782"/>
      <c r="N23" s="782"/>
      <c r="O23" s="782"/>
      <c r="P23" s="782"/>
      <c r="Q23" s="782"/>
      <c r="R23" s="250"/>
    </row>
    <row r="24" spans="1:18" ht="15">
      <c r="A24" s="256"/>
      <c r="B24" s="794" t="s">
        <v>133</v>
      </c>
      <c r="L24" s="778"/>
      <c r="M24" s="777"/>
      <c r="N24" s="777"/>
      <c r="O24" s="777"/>
      <c r="P24" s="777"/>
      <c r="Q24" s="777"/>
      <c r="R24" s="255"/>
    </row>
    <row r="25" spans="1:18" s="777" customFormat="1" ht="15">
      <c r="B25" s="936" t="s">
        <v>134</v>
      </c>
      <c r="H25" s="775"/>
      <c r="I25" s="775"/>
      <c r="J25" s="775"/>
      <c r="L25" s="776"/>
      <c r="R25" s="778"/>
    </row>
    <row r="26" spans="1:18" s="777" customFormat="1" ht="15">
      <c r="B26" s="936" t="s">
        <v>135</v>
      </c>
      <c r="H26" s="775"/>
      <c r="I26" s="775"/>
      <c r="J26" s="775"/>
      <c r="L26" s="778"/>
      <c r="R26" s="778"/>
    </row>
    <row r="27" spans="1:18" ht="15">
      <c r="A27" s="256"/>
      <c r="B27" s="794" t="s">
        <v>136</v>
      </c>
      <c r="L27" s="778"/>
      <c r="M27" s="777"/>
      <c r="N27" s="777"/>
      <c r="O27" s="777"/>
      <c r="P27" s="777"/>
      <c r="Q27" s="777"/>
      <c r="R27" s="255"/>
    </row>
    <row r="28" spans="1:18" ht="6.75" customHeight="1">
      <c r="A28" s="256"/>
      <c r="L28" s="781"/>
      <c r="M28" s="782"/>
      <c r="N28" s="782"/>
      <c r="O28" s="782"/>
      <c r="P28" s="782"/>
      <c r="Q28" s="782"/>
    </row>
    <row r="29" spans="1:18" s="251" customFormat="1" ht="15">
      <c r="A29" s="251" t="s">
        <v>527</v>
      </c>
      <c r="B29" s="912" t="s">
        <v>137</v>
      </c>
      <c r="H29" s="929" t="str">
        <f>H23</f>
        <v xml:space="preserve"> Sè 31/03/2013</v>
      </c>
      <c r="I29" s="930"/>
      <c r="J29" s="929" t="str">
        <f>J23</f>
        <v xml:space="preserve"> Sè 31/03/2012</v>
      </c>
      <c r="L29" s="781"/>
      <c r="M29" s="782"/>
      <c r="N29" s="782"/>
      <c r="O29" s="782"/>
      <c r="P29" s="782"/>
      <c r="Q29" s="782"/>
      <c r="R29" s="250"/>
    </row>
    <row r="30" spans="1:18" ht="20.25" customHeight="1">
      <c r="A30" s="256"/>
      <c r="B30" s="794" t="s">
        <v>558</v>
      </c>
      <c r="H30" s="283">
        <v>0</v>
      </c>
      <c r="J30" s="283">
        <v>0</v>
      </c>
      <c r="L30" s="781"/>
      <c r="M30" s="782"/>
      <c r="N30" s="782"/>
      <c r="O30" s="782"/>
      <c r="P30" s="782"/>
      <c r="Q30" s="782"/>
    </row>
    <row r="31" spans="1:18" ht="20.25" customHeight="1">
      <c r="A31" s="256"/>
      <c r="B31" s="794" t="s">
        <v>140</v>
      </c>
      <c r="L31" s="781"/>
      <c r="M31" s="782"/>
      <c r="N31" s="782"/>
      <c r="O31" s="782"/>
      <c r="P31" s="782"/>
      <c r="Q31" s="782"/>
    </row>
    <row r="32" spans="1:18" s="777" customFormat="1" ht="15">
      <c r="B32" s="936" t="s">
        <v>138</v>
      </c>
      <c r="H32" s="775">
        <v>0</v>
      </c>
      <c r="I32" s="775"/>
      <c r="J32" s="775">
        <v>0</v>
      </c>
      <c r="L32" s="781"/>
      <c r="M32" s="782"/>
      <c r="N32" s="782"/>
      <c r="O32" s="782"/>
      <c r="P32" s="782"/>
      <c r="Q32" s="782"/>
      <c r="R32" s="781"/>
    </row>
    <row r="33" spans="1:18" s="777" customFormat="1" ht="15">
      <c r="B33" s="936" t="s">
        <v>139</v>
      </c>
      <c r="H33" s="775">
        <v>0</v>
      </c>
      <c r="I33" s="775"/>
      <c r="J33" s="775">
        <v>0</v>
      </c>
      <c r="L33" s="781"/>
      <c r="M33" s="782"/>
      <c r="N33" s="782"/>
      <c r="O33" s="782"/>
      <c r="P33" s="782"/>
      <c r="Q33" s="782"/>
      <c r="R33" s="781"/>
    </row>
    <row r="34" spans="1:18" ht="20.25" customHeight="1">
      <c r="A34" s="256"/>
      <c r="B34" s="794" t="s">
        <v>141</v>
      </c>
      <c r="H34" s="283">
        <v>0</v>
      </c>
      <c r="J34" s="283">
        <v>0</v>
      </c>
      <c r="L34" s="781"/>
      <c r="M34" s="782"/>
      <c r="N34" s="782"/>
      <c r="O34" s="782"/>
      <c r="P34" s="782"/>
      <c r="Q34" s="782"/>
    </row>
    <row r="35" spans="1:18" s="777" customFormat="1" ht="15">
      <c r="B35" s="936" t="s">
        <v>138</v>
      </c>
      <c r="H35" s="775">
        <v>0</v>
      </c>
      <c r="I35" s="775"/>
      <c r="J35" s="775">
        <v>0</v>
      </c>
      <c r="L35" s="781"/>
      <c r="M35" s="782"/>
      <c r="N35" s="782"/>
      <c r="O35" s="782"/>
      <c r="P35" s="782"/>
      <c r="Q35" s="782"/>
      <c r="R35" s="781"/>
    </row>
    <row r="36" spans="1:18" s="777" customFormat="1" ht="15">
      <c r="B36" s="936" t="s">
        <v>139</v>
      </c>
      <c r="H36" s="775"/>
      <c r="I36" s="775"/>
      <c r="J36" s="775"/>
      <c r="L36" s="781"/>
      <c r="M36" s="782"/>
      <c r="N36" s="782"/>
      <c r="O36" s="782"/>
      <c r="P36" s="782"/>
      <c r="Q36" s="782"/>
      <c r="R36" s="781"/>
    </row>
    <row r="37" spans="1:18" ht="20.25" customHeight="1">
      <c r="A37" s="256"/>
      <c r="B37" s="794" t="s">
        <v>142</v>
      </c>
      <c r="H37" s="283">
        <f>H38+H39</f>
        <v>11114472</v>
      </c>
      <c r="J37" s="283">
        <f>J38+J39</f>
        <v>11114472</v>
      </c>
      <c r="L37" s="781"/>
      <c r="M37" s="782"/>
      <c r="N37" s="782"/>
      <c r="O37" s="782"/>
      <c r="P37" s="782"/>
      <c r="Q37" s="782"/>
    </row>
    <row r="38" spans="1:18" s="777" customFormat="1" ht="15">
      <c r="B38" s="936" t="s">
        <v>138</v>
      </c>
      <c r="H38" s="775">
        <v>11114472</v>
      </c>
      <c r="I38" s="775"/>
      <c r="J38" s="775">
        <v>11114472</v>
      </c>
      <c r="L38" s="781"/>
      <c r="M38" s="782"/>
      <c r="N38" s="782"/>
      <c r="O38" s="782"/>
      <c r="P38" s="782"/>
      <c r="Q38" s="782"/>
      <c r="R38" s="781"/>
    </row>
    <row r="39" spans="1:18" s="777" customFormat="1" ht="15">
      <c r="B39" s="936" t="s">
        <v>139</v>
      </c>
      <c r="H39" s="775">
        <v>0</v>
      </c>
      <c r="I39" s="775"/>
      <c r="J39" s="775">
        <v>0</v>
      </c>
      <c r="L39" s="781"/>
      <c r="M39" s="782"/>
      <c r="N39" s="782"/>
      <c r="O39" s="782"/>
      <c r="P39" s="782"/>
      <c r="Q39" s="782"/>
      <c r="R39" s="781"/>
    </row>
    <row r="40" spans="1:18" ht="4.5" customHeight="1">
      <c r="A40" s="256"/>
      <c r="L40" s="781"/>
      <c r="M40" s="782"/>
      <c r="N40" s="782"/>
      <c r="O40" s="782"/>
      <c r="P40" s="782"/>
      <c r="Q40" s="782"/>
    </row>
    <row r="41" spans="1:18" ht="20.25" customHeight="1">
      <c r="A41" s="256"/>
      <c r="B41" s="794" t="s">
        <v>143</v>
      </c>
      <c r="H41" s="283" t="s">
        <v>1326</v>
      </c>
      <c r="L41" s="781"/>
      <c r="M41" s="782"/>
      <c r="N41" s="782"/>
      <c r="O41" s="782"/>
      <c r="P41" s="782"/>
      <c r="Q41" s="782"/>
    </row>
    <row r="42" spans="1:18" ht="7.5" customHeight="1">
      <c r="A42" s="256"/>
      <c r="L42" s="781"/>
      <c r="M42" s="782"/>
      <c r="N42" s="782"/>
      <c r="O42" s="782"/>
      <c r="P42" s="782"/>
      <c r="Q42" s="782"/>
    </row>
    <row r="43" spans="1:18" s="251" customFormat="1" ht="15">
      <c r="A43" s="251" t="s">
        <v>144</v>
      </c>
      <c r="B43" s="912" t="s">
        <v>145</v>
      </c>
      <c r="H43" s="929" t="str">
        <f>H29</f>
        <v xml:space="preserve"> Sè 31/03/2013</v>
      </c>
      <c r="I43" s="930"/>
      <c r="J43" s="929" t="str">
        <f>J29</f>
        <v xml:space="preserve"> Sè 31/03/2012</v>
      </c>
      <c r="L43" s="781"/>
      <c r="M43" s="782"/>
      <c r="N43" s="782"/>
      <c r="O43" s="782"/>
      <c r="P43" s="782"/>
      <c r="Q43" s="782"/>
      <c r="R43" s="250"/>
    </row>
    <row r="44" spans="1:18" ht="20.25" customHeight="1">
      <c r="A44" s="256"/>
      <c r="B44" s="794" t="s">
        <v>1213</v>
      </c>
      <c r="H44" s="283">
        <f>7209778043</f>
        <v>7209778043</v>
      </c>
      <c r="J44" s="283">
        <v>7209778043</v>
      </c>
      <c r="L44" s="781"/>
      <c r="M44" s="782"/>
      <c r="N44" s="782"/>
      <c r="O44" s="782"/>
      <c r="P44" s="782"/>
      <c r="Q44" s="782"/>
    </row>
    <row r="45" spans="1:18" ht="20.25" customHeight="1">
      <c r="A45" s="256"/>
      <c r="B45" s="794" t="s">
        <v>1214</v>
      </c>
      <c r="H45" s="283">
        <v>2030285926</v>
      </c>
      <c r="J45" s="283">
        <v>1591574981</v>
      </c>
      <c r="L45" s="781"/>
      <c r="M45" s="782"/>
      <c r="N45" s="782"/>
      <c r="O45" s="782"/>
      <c r="P45" s="782"/>
      <c r="Q45" s="782"/>
    </row>
    <row r="46" spans="1:18" ht="11.25" customHeight="1">
      <c r="A46" s="256"/>
      <c r="L46" s="781"/>
      <c r="M46" s="782"/>
      <c r="N46" s="782"/>
      <c r="O46" s="782"/>
      <c r="P46" s="782"/>
      <c r="Q46" s="782"/>
    </row>
    <row r="47" spans="1:18" s="782" customFormat="1" ht="14.25">
      <c r="A47" s="782" t="s">
        <v>733</v>
      </c>
      <c r="B47" s="874" t="s">
        <v>1329</v>
      </c>
      <c r="H47" s="876"/>
      <c r="I47" s="876"/>
      <c r="J47" s="876"/>
      <c r="L47" s="781"/>
      <c r="R47" s="781"/>
    </row>
    <row r="48" spans="1:18" ht="49.5" customHeight="1">
      <c r="A48" s="256"/>
      <c r="B48" s="1305" t="s">
        <v>1188</v>
      </c>
      <c r="C48" s="1305"/>
      <c r="D48" s="1305"/>
      <c r="E48" s="1305"/>
      <c r="F48" s="1305"/>
      <c r="G48" s="1305"/>
      <c r="H48" s="1305"/>
      <c r="I48" s="1305"/>
      <c r="J48" s="1305"/>
      <c r="L48" s="781"/>
      <c r="M48" s="782"/>
      <c r="N48" s="782"/>
      <c r="O48" s="782"/>
      <c r="P48" s="782"/>
      <c r="Q48" s="782"/>
    </row>
    <row r="49" spans="1:18" ht="64.5" customHeight="1">
      <c r="A49" s="256"/>
      <c r="B49" s="1305" t="s">
        <v>1327</v>
      </c>
      <c r="C49" s="1305"/>
      <c r="D49" s="1305"/>
      <c r="E49" s="1305"/>
      <c r="F49" s="1305"/>
      <c r="G49" s="1305"/>
      <c r="H49" s="1305"/>
      <c r="I49" s="1305"/>
      <c r="J49" s="1305"/>
      <c r="L49" s="801"/>
      <c r="M49" s="782"/>
      <c r="N49" s="782"/>
      <c r="O49" s="782"/>
      <c r="P49" s="782"/>
      <c r="Q49" s="782"/>
    </row>
    <row r="50" spans="1:18" ht="3" customHeight="1">
      <c r="A50" s="256"/>
      <c r="L50" s="781"/>
      <c r="M50" s="782"/>
      <c r="N50" s="782"/>
      <c r="O50" s="782"/>
      <c r="P50" s="782"/>
      <c r="Q50" s="782"/>
    </row>
    <row r="51" spans="1:18" ht="20.25" customHeight="1">
      <c r="A51" s="251" t="s">
        <v>710</v>
      </c>
      <c r="B51" s="913" t="s">
        <v>610</v>
      </c>
      <c r="H51" s="937"/>
      <c r="J51" s="937"/>
      <c r="R51" s="255"/>
    </row>
    <row r="52" spans="1:18" s="251" customFormat="1" ht="18" hidden="1" customHeight="1">
      <c r="B52" s="913" t="s">
        <v>723</v>
      </c>
      <c r="H52" s="282">
        <v>0</v>
      </c>
      <c r="I52" s="282"/>
      <c r="J52" s="282"/>
      <c r="L52" s="250"/>
      <c r="O52" s="792"/>
      <c r="R52" s="250"/>
    </row>
    <row r="53" spans="1:18" ht="18" hidden="1" customHeight="1">
      <c r="A53" s="256"/>
      <c r="B53" s="932" t="s">
        <v>724</v>
      </c>
      <c r="N53" s="792"/>
      <c r="R53" s="255"/>
    </row>
    <row r="54" spans="1:18" ht="18" hidden="1" customHeight="1">
      <c r="A54" s="256"/>
      <c r="B54" s="932" t="s">
        <v>218</v>
      </c>
      <c r="N54" s="792"/>
      <c r="R54" s="255"/>
    </row>
    <row r="55" spans="1:18" ht="18" hidden="1" customHeight="1">
      <c r="A55" s="256"/>
      <c r="B55" s="932" t="s">
        <v>725</v>
      </c>
      <c r="O55" s="802"/>
      <c r="R55" s="255"/>
    </row>
    <row r="56" spans="1:18" s="251" customFormat="1" ht="18" hidden="1" customHeight="1">
      <c r="B56" s="913" t="s">
        <v>726</v>
      </c>
      <c r="H56" s="282">
        <v>0</v>
      </c>
      <c r="I56" s="282"/>
      <c r="J56" s="282">
        <v>0</v>
      </c>
      <c r="L56" s="250"/>
      <c r="N56" s="792"/>
      <c r="R56" s="250"/>
    </row>
    <row r="57" spans="1:18" ht="15" hidden="1">
      <c r="A57" s="256"/>
      <c r="B57" s="938"/>
      <c r="O57" s="802"/>
      <c r="R57" s="255"/>
    </row>
    <row r="58" spans="1:18" ht="20.25" customHeight="1">
      <c r="A58" s="251" t="s">
        <v>110</v>
      </c>
      <c r="B58" s="912" t="s">
        <v>611</v>
      </c>
      <c r="O58" s="803"/>
      <c r="R58" s="255"/>
    </row>
    <row r="59" spans="1:18" ht="9.75" customHeight="1">
      <c r="A59" s="256"/>
      <c r="L59" s="255"/>
      <c r="M59" s="256"/>
      <c r="N59" s="256"/>
      <c r="O59" s="803"/>
      <c r="R59" s="255"/>
    </row>
    <row r="60" spans="1:18" ht="15">
      <c r="A60" s="251" t="s">
        <v>101</v>
      </c>
      <c r="B60" s="1342" t="s">
        <v>97</v>
      </c>
      <c r="C60" s="1342"/>
      <c r="D60" s="1342"/>
      <c r="E60" s="1342"/>
      <c r="F60" s="1342"/>
      <c r="G60" s="1342"/>
      <c r="H60" s="1342"/>
      <c r="I60" s="1342"/>
      <c r="J60" s="1342"/>
      <c r="L60" s="255"/>
      <c r="M60" s="256"/>
      <c r="N60" s="256"/>
      <c r="O60" s="804"/>
      <c r="R60" s="255"/>
    </row>
    <row r="61" spans="1:18" ht="27" customHeight="1">
      <c r="A61" s="939" t="s">
        <v>111</v>
      </c>
      <c r="B61" s="940" t="s">
        <v>1328</v>
      </c>
      <c r="C61" s="251"/>
      <c r="D61" s="251"/>
      <c r="E61" s="251"/>
      <c r="F61" s="251"/>
      <c r="G61" s="251"/>
      <c r="H61" s="1015" t="s">
        <v>798</v>
      </c>
      <c r="I61" s="930"/>
      <c r="J61" s="1015" t="s">
        <v>797</v>
      </c>
      <c r="K61" s="782"/>
      <c r="M61" s="250"/>
      <c r="N61" s="250"/>
      <c r="O61" s="250"/>
      <c r="P61" s="250"/>
      <c r="Q61" s="251"/>
    </row>
    <row r="62" spans="1:18" ht="18" customHeight="1">
      <c r="A62" s="256"/>
      <c r="B62" s="940"/>
      <c r="C62" s="251"/>
      <c r="D62" s="251"/>
      <c r="E62" s="251"/>
      <c r="F62" s="283"/>
      <c r="G62" s="251"/>
      <c r="H62" s="282">
        <f>SUM(H63:H66)</f>
        <v>177847864213</v>
      </c>
      <c r="I62" s="282">
        <f>SUM(I63:I65)</f>
        <v>0</v>
      </c>
      <c r="J62" s="282">
        <f>SUM(J63:J66)</f>
        <v>212321120111</v>
      </c>
    </row>
    <row r="63" spans="1:18" s="765" customFormat="1" ht="19.5" customHeight="1">
      <c r="B63" s="798" t="s">
        <v>528</v>
      </c>
      <c r="C63" s="256"/>
      <c r="D63" s="256"/>
      <c r="E63" s="256"/>
      <c r="F63" s="283"/>
      <c r="G63" s="256"/>
      <c r="H63" s="978">
        <f>29259984272+22823633327+86534140864-30464902761+4929586993</f>
        <v>113082442695</v>
      </c>
      <c r="I63" s="283"/>
      <c r="J63" s="283">
        <v>163984339356</v>
      </c>
      <c r="K63" s="251"/>
      <c r="L63" s="250"/>
      <c r="M63" s="250"/>
      <c r="N63" s="251"/>
      <c r="O63" s="256"/>
      <c r="P63" s="256"/>
      <c r="Q63" s="256"/>
      <c r="R63" s="250"/>
    </row>
    <row r="64" spans="1:18" s="765" customFormat="1" ht="19.5" customHeight="1">
      <c r="B64" s="798" t="s">
        <v>501</v>
      </c>
      <c r="C64" s="256"/>
      <c r="D64" s="256"/>
      <c r="E64" s="256"/>
      <c r="F64" s="256"/>
      <c r="G64" s="256"/>
      <c r="H64" s="978">
        <f>38977418157+1591368998</f>
        <v>40568787155</v>
      </c>
      <c r="I64" s="283"/>
      <c r="J64" s="283">
        <v>43601221872</v>
      </c>
      <c r="K64" s="251"/>
      <c r="L64" s="250"/>
      <c r="M64" s="250"/>
      <c r="N64" s="251"/>
      <c r="O64" s="256"/>
      <c r="P64" s="256"/>
      <c r="Q64" s="256"/>
      <c r="R64" s="250"/>
    </row>
    <row r="65" spans="1:21" ht="19.5" customHeight="1">
      <c r="A65" s="256"/>
      <c r="B65" s="798" t="s">
        <v>529</v>
      </c>
      <c r="C65" s="251"/>
      <c r="D65" s="251"/>
      <c r="E65" s="251"/>
      <c r="F65" s="251"/>
      <c r="G65" s="251"/>
      <c r="H65" s="283">
        <f>21109136363</f>
        <v>21109136363</v>
      </c>
      <c r="J65" s="283">
        <v>4735558883</v>
      </c>
    </row>
    <row r="66" spans="1:21" ht="19.5" customHeight="1">
      <c r="A66" s="256"/>
      <c r="B66" s="798" t="s">
        <v>67</v>
      </c>
      <c r="C66" s="251"/>
      <c r="D66" s="251"/>
      <c r="E66" s="251"/>
      <c r="F66" s="251"/>
      <c r="G66" s="251"/>
      <c r="H66" s="283">
        <f>3087498000</f>
        <v>3087498000</v>
      </c>
      <c r="N66" s="792"/>
    </row>
    <row r="67" spans="1:21" s="765" customFormat="1" ht="18" customHeight="1">
      <c r="A67" s="939" t="s">
        <v>229</v>
      </c>
      <c r="B67" s="940" t="s">
        <v>112</v>
      </c>
      <c r="C67" s="251"/>
      <c r="D67" s="251"/>
      <c r="E67" s="251"/>
      <c r="F67" s="251"/>
      <c r="G67" s="251"/>
      <c r="H67" s="282">
        <f>SUM(H68:H69)</f>
        <v>101203826</v>
      </c>
      <c r="I67" s="282"/>
      <c r="J67" s="282">
        <f>SUM(J68:J69)</f>
        <v>0</v>
      </c>
      <c r="K67" s="251"/>
      <c r="L67" s="250"/>
      <c r="M67" s="250"/>
      <c r="N67" s="251"/>
      <c r="O67" s="256"/>
      <c r="P67" s="256"/>
      <c r="Q67" s="256"/>
      <c r="R67" s="250"/>
    </row>
    <row r="68" spans="1:21" s="765" customFormat="1" ht="17.25" customHeight="1">
      <c r="B68" s="798" t="s">
        <v>1101</v>
      </c>
      <c r="C68" s="256"/>
      <c r="D68" s="256"/>
      <c r="E68" s="256"/>
      <c r="F68" s="256"/>
      <c r="G68" s="256"/>
      <c r="H68" s="283">
        <f>85603826</f>
        <v>85603826</v>
      </c>
      <c r="I68" s="283"/>
      <c r="J68" s="283"/>
      <c r="K68" s="251"/>
      <c r="L68" s="250"/>
      <c r="M68" s="250"/>
      <c r="N68" s="251"/>
      <c r="O68" s="256"/>
      <c r="P68" s="256"/>
      <c r="Q68" s="256"/>
      <c r="R68" s="250"/>
    </row>
    <row r="69" spans="1:21" s="765" customFormat="1" ht="18.75" customHeight="1">
      <c r="B69" s="798" t="s">
        <v>1102</v>
      </c>
      <c r="C69" s="256"/>
      <c r="D69" s="256"/>
      <c r="E69" s="256"/>
      <c r="F69" s="256"/>
      <c r="G69" s="256"/>
      <c r="H69" s="283">
        <v>15600000</v>
      </c>
      <c r="I69" s="283"/>
      <c r="J69" s="283"/>
      <c r="K69" s="251"/>
      <c r="L69" s="250"/>
      <c r="M69" s="250"/>
      <c r="N69" s="251"/>
      <c r="O69" s="256"/>
      <c r="P69" s="256"/>
      <c r="Q69" s="256"/>
      <c r="R69" s="250"/>
    </row>
    <row r="70" spans="1:21" s="765" customFormat="1" ht="14.25" customHeight="1">
      <c r="B70" s="798" t="s">
        <v>860</v>
      </c>
      <c r="C70" s="256"/>
      <c r="D70" s="256"/>
      <c r="E70" s="256"/>
      <c r="F70" s="256"/>
      <c r="G70" s="256"/>
      <c r="H70" s="283"/>
      <c r="I70" s="283"/>
      <c r="J70" s="283"/>
      <c r="K70" s="251"/>
      <c r="L70" s="250"/>
      <c r="M70" s="250"/>
      <c r="N70" s="251"/>
      <c r="O70" s="256"/>
      <c r="P70" s="256"/>
      <c r="Q70" s="256"/>
      <c r="R70" s="250"/>
    </row>
    <row r="71" spans="1:21" s="765" customFormat="1" ht="15.75" customHeight="1">
      <c r="B71" s="798" t="s">
        <v>1103</v>
      </c>
      <c r="C71" s="256"/>
      <c r="D71" s="256"/>
      <c r="E71" s="256"/>
      <c r="F71" s="256"/>
      <c r="G71" s="256"/>
      <c r="H71" s="283"/>
      <c r="I71" s="283"/>
      <c r="J71" s="283"/>
      <c r="K71" s="251"/>
      <c r="L71" s="250"/>
      <c r="M71" s="250"/>
      <c r="N71" s="251"/>
      <c r="O71" s="256"/>
      <c r="P71" s="256"/>
      <c r="Q71" s="256"/>
      <c r="R71" s="250"/>
    </row>
    <row r="72" spans="1:21" s="765" customFormat="1" ht="6.75" customHeight="1">
      <c r="B72" s="798"/>
      <c r="C72" s="256"/>
      <c r="D72" s="256"/>
      <c r="E72" s="256"/>
      <c r="F72" s="256"/>
      <c r="G72" s="256"/>
      <c r="H72" s="282"/>
      <c r="I72" s="282"/>
      <c r="J72" s="282"/>
      <c r="K72" s="251"/>
      <c r="L72" s="250"/>
      <c r="M72" s="250"/>
      <c r="N72" s="251"/>
      <c r="O72" s="256"/>
      <c r="P72" s="256"/>
      <c r="Q72" s="256"/>
      <c r="R72" s="250"/>
    </row>
    <row r="73" spans="1:21" s="765" customFormat="1" ht="18" customHeight="1">
      <c r="A73" s="939" t="s">
        <v>230</v>
      </c>
      <c r="B73" s="940" t="s">
        <v>113</v>
      </c>
      <c r="C73" s="941"/>
      <c r="D73" s="251"/>
      <c r="E73" s="251"/>
      <c r="F73" s="251"/>
      <c r="G73" s="251"/>
      <c r="H73" s="983">
        <f>H62-H67</f>
        <v>177746660387</v>
      </c>
      <c r="I73" s="282">
        <f>I62-I67</f>
        <v>0</v>
      </c>
      <c r="J73" s="282">
        <f>J62-J67</f>
        <v>212321120111</v>
      </c>
      <c r="K73" s="256"/>
      <c r="L73" s="788"/>
      <c r="M73" s="251"/>
      <c r="N73" s="812"/>
      <c r="O73" s="256"/>
      <c r="P73" s="256"/>
      <c r="Q73" s="256"/>
      <c r="R73" s="250"/>
    </row>
    <row r="74" spans="1:21" ht="9" customHeight="1">
      <c r="A74" s="256"/>
      <c r="L74" s="788"/>
    </row>
    <row r="75" spans="1:21" ht="19.5" customHeight="1">
      <c r="A75" s="939" t="s">
        <v>231</v>
      </c>
      <c r="B75" s="940" t="s">
        <v>979</v>
      </c>
      <c r="C75" s="251"/>
      <c r="D75" s="251"/>
      <c r="E75" s="251"/>
      <c r="F75" s="251"/>
      <c r="G75" s="251"/>
      <c r="H75" s="1015" t="str">
        <f>H61</f>
        <v>Quý I N¨m 2013</v>
      </c>
      <c r="I75" s="930"/>
      <c r="J75" s="1015" t="str">
        <f>J61</f>
        <v>Quý I N¨m 2012</v>
      </c>
      <c r="K75" s="782"/>
      <c r="L75" s="788"/>
      <c r="M75" s="250"/>
      <c r="N75" s="250"/>
      <c r="O75" s="250"/>
      <c r="P75" s="250"/>
      <c r="Q75" s="251"/>
    </row>
    <row r="76" spans="1:21" ht="19.5" customHeight="1">
      <c r="A76" s="256"/>
      <c r="B76" s="798" t="s">
        <v>601</v>
      </c>
      <c r="F76" s="963"/>
      <c r="H76" s="978">
        <f>26500753153+25429336551+79650791446-30464902761+4616801363</f>
        <v>105732779752</v>
      </c>
      <c r="J76" s="283">
        <v>151758883081</v>
      </c>
      <c r="L76" s="1223"/>
      <c r="N76" s="788"/>
      <c r="P76" s="283"/>
      <c r="Q76" s="283"/>
      <c r="R76" s="283"/>
      <c r="S76" s="283"/>
      <c r="T76" s="283"/>
      <c r="U76" s="283"/>
    </row>
    <row r="77" spans="1:21" ht="19.5" customHeight="1">
      <c r="A77" s="256"/>
      <c r="B77" s="798" t="s">
        <v>502</v>
      </c>
      <c r="F77" s="963"/>
      <c r="H77" s="978">
        <f>35245807225+1429869139</f>
        <v>36675676364</v>
      </c>
      <c r="J77" s="283">
        <v>37729044785</v>
      </c>
      <c r="L77" s="805"/>
      <c r="N77" s="788"/>
      <c r="P77" s="283"/>
      <c r="Q77" s="283"/>
      <c r="R77" s="283"/>
      <c r="S77" s="283"/>
      <c r="T77" s="283"/>
      <c r="U77" s="283"/>
    </row>
    <row r="78" spans="1:21" ht="19.5" customHeight="1">
      <c r="A78" s="256"/>
      <c r="B78" s="798" t="s">
        <v>893</v>
      </c>
      <c r="F78" s="802"/>
      <c r="H78" s="283">
        <v>20733876609</v>
      </c>
      <c r="J78" s="283">
        <v>4457162562</v>
      </c>
      <c r="N78" s="788"/>
      <c r="P78" s="283"/>
      <c r="Q78" s="283"/>
      <c r="R78" s="283"/>
      <c r="S78" s="283"/>
      <c r="T78" s="283"/>
      <c r="U78" s="283"/>
    </row>
    <row r="79" spans="1:21" s="761" customFormat="1" ht="15.75" customHeight="1">
      <c r="B79" s="798" t="s">
        <v>552</v>
      </c>
      <c r="C79" s="256"/>
      <c r="D79" s="256"/>
      <c r="E79" s="256"/>
      <c r="F79" s="256"/>
      <c r="G79" s="256"/>
      <c r="H79" s="283"/>
      <c r="I79" s="283"/>
      <c r="J79" s="283"/>
      <c r="K79" s="765"/>
      <c r="L79" s="250"/>
      <c r="M79" s="251"/>
      <c r="N79" s="251"/>
      <c r="O79" s="256"/>
      <c r="P79" s="283"/>
      <c r="Q79" s="283"/>
      <c r="R79" s="283"/>
      <c r="S79" s="283"/>
      <c r="T79" s="283"/>
      <c r="U79" s="283"/>
    </row>
    <row r="80" spans="1:21" s="251" customFormat="1" ht="18" customHeight="1" thickBot="1">
      <c r="B80" s="934" t="s">
        <v>1151</v>
      </c>
      <c r="C80" s="880"/>
      <c r="D80" s="880"/>
      <c r="E80" s="880"/>
      <c r="F80" s="880"/>
      <c r="H80" s="980">
        <f>SUM(H76:H79)</f>
        <v>163142332725</v>
      </c>
      <c r="I80" s="822">
        <f>SUM(I76:I79)</f>
        <v>0</v>
      </c>
      <c r="J80" s="822">
        <f>SUM(J76:J79)</f>
        <v>193945090428</v>
      </c>
      <c r="L80" s="250"/>
      <c r="N80" s="806"/>
      <c r="P80" s="283"/>
      <c r="Q80" s="283"/>
      <c r="R80" s="283"/>
      <c r="S80" s="283"/>
      <c r="T80" s="283"/>
      <c r="U80" s="283"/>
    </row>
    <row r="81" spans="1:21" ht="12" customHeight="1" thickTop="1">
      <c r="A81" s="256"/>
      <c r="K81" s="251"/>
      <c r="P81" s="283"/>
      <c r="Q81" s="283"/>
      <c r="R81" s="283"/>
      <c r="S81" s="283"/>
      <c r="T81" s="283"/>
      <c r="U81" s="283"/>
    </row>
    <row r="82" spans="1:21" ht="18" customHeight="1">
      <c r="A82" s="939" t="s">
        <v>232</v>
      </c>
      <c r="B82" s="912" t="s">
        <v>116</v>
      </c>
      <c r="C82" s="798"/>
      <c r="D82" s="798"/>
      <c r="E82" s="798"/>
      <c r="F82" s="798"/>
      <c r="H82" s="1015" t="str">
        <f>H75</f>
        <v>Quý I N¨m 2013</v>
      </c>
      <c r="I82" s="251"/>
      <c r="J82" s="1015" t="str">
        <f>J75</f>
        <v>Quý I N¨m 2012</v>
      </c>
      <c r="K82" s="782"/>
      <c r="M82" s="250"/>
      <c r="N82" s="250"/>
      <c r="O82" s="250"/>
      <c r="P82" s="283"/>
      <c r="Q82" s="283"/>
      <c r="R82" s="283"/>
      <c r="S82" s="283"/>
      <c r="T82" s="283"/>
      <c r="U82" s="283"/>
    </row>
    <row r="83" spans="1:21" s="765" customFormat="1" ht="21" customHeight="1">
      <c r="B83" s="794" t="s">
        <v>530</v>
      </c>
      <c r="H83" s="978">
        <f>3181393002+7330317-3141410481</f>
        <v>47312838</v>
      </c>
      <c r="I83" s="283"/>
      <c r="J83" s="283">
        <v>2838961406</v>
      </c>
      <c r="K83" s="251"/>
      <c r="L83" s="1223"/>
      <c r="M83" s="251"/>
      <c r="N83" s="792"/>
      <c r="O83" s="256"/>
      <c r="P83" s="283"/>
      <c r="Q83" s="283"/>
      <c r="R83" s="283"/>
      <c r="S83" s="283"/>
      <c r="T83" s="283"/>
      <c r="U83" s="283"/>
    </row>
    <row r="84" spans="1:21" s="765" customFormat="1" ht="21" customHeight="1">
      <c r="B84" s="794" t="s">
        <v>531</v>
      </c>
      <c r="F84" s="797"/>
      <c r="H84" s="978">
        <v>36950000</v>
      </c>
      <c r="I84" s="283"/>
      <c r="J84" s="283">
        <v>128000000</v>
      </c>
      <c r="K84" s="251"/>
      <c r="L84" s="773"/>
      <c r="M84" s="251"/>
      <c r="N84" s="251"/>
      <c r="O84" s="256"/>
      <c r="P84" s="283"/>
      <c r="Q84" s="283"/>
      <c r="R84" s="283"/>
      <c r="S84" s="283"/>
      <c r="T84" s="283"/>
      <c r="U84" s="283"/>
    </row>
    <row r="85" spans="1:21" s="765" customFormat="1" ht="21" customHeight="1">
      <c r="B85" s="794" t="s">
        <v>188</v>
      </c>
      <c r="F85" s="797"/>
      <c r="H85" s="978">
        <v>49496000</v>
      </c>
      <c r="I85" s="283"/>
      <c r="J85" s="283"/>
      <c r="K85" s="251"/>
      <c r="L85" s="773"/>
      <c r="M85" s="251"/>
      <c r="N85" s="251"/>
      <c r="O85" s="256"/>
      <c r="P85" s="283"/>
      <c r="Q85" s="283"/>
      <c r="R85" s="283"/>
      <c r="S85" s="283"/>
      <c r="T85" s="283"/>
      <c r="U85" s="283"/>
    </row>
    <row r="86" spans="1:21" s="765" customFormat="1" ht="21" customHeight="1">
      <c r="B86" s="1264" t="s">
        <v>74</v>
      </c>
      <c r="H86" s="978"/>
      <c r="I86" s="283"/>
      <c r="J86" s="283">
        <v>959636400</v>
      </c>
      <c r="K86" s="251"/>
      <c r="L86" s="773"/>
      <c r="M86" s="251"/>
      <c r="N86" s="251"/>
      <c r="O86" s="256"/>
      <c r="P86" s="283"/>
      <c r="Q86" s="283"/>
      <c r="R86" s="283"/>
      <c r="S86" s="283"/>
      <c r="T86" s="283"/>
      <c r="U86" s="283"/>
    </row>
    <row r="87" spans="1:21" s="765" customFormat="1" ht="11.25" customHeight="1" thickBot="1">
      <c r="B87" s="943"/>
      <c r="H87" s="283"/>
      <c r="I87" s="283"/>
      <c r="J87" s="283"/>
      <c r="K87" s="256"/>
      <c r="L87" s="250"/>
      <c r="M87" s="251"/>
      <c r="N87" s="251"/>
      <c r="O87" s="256"/>
      <c r="P87" s="283"/>
      <c r="Q87" s="283"/>
      <c r="R87" s="283"/>
      <c r="S87" s="283"/>
      <c r="T87" s="283"/>
      <c r="U87" s="283"/>
    </row>
    <row r="88" spans="1:21" s="761" customFormat="1" ht="18" customHeight="1" thickBot="1">
      <c r="B88" s="934" t="s">
        <v>1151</v>
      </c>
      <c r="C88" s="908"/>
      <c r="D88" s="908"/>
      <c r="E88" s="908"/>
      <c r="F88" s="908"/>
      <c r="H88" s="981">
        <f>SUM(H83:H87)</f>
        <v>133758838</v>
      </c>
      <c r="I88" s="282"/>
      <c r="J88" s="944">
        <f>SUM(J83:J87)</f>
        <v>3926597806</v>
      </c>
      <c r="K88" s="765"/>
      <c r="L88" s="250"/>
      <c r="M88" s="251"/>
      <c r="N88" s="806"/>
      <c r="O88" s="256"/>
      <c r="P88" s="283"/>
      <c r="Q88" s="283"/>
      <c r="R88" s="283"/>
      <c r="S88" s="283"/>
      <c r="T88" s="283"/>
      <c r="U88" s="283"/>
    </row>
    <row r="89" spans="1:21" ht="18" customHeight="1" thickTop="1">
      <c r="A89" s="256"/>
      <c r="H89" s="757"/>
      <c r="J89" s="757"/>
      <c r="P89" s="283"/>
    </row>
    <row r="90" spans="1:21" ht="18" customHeight="1">
      <c r="A90" s="939" t="s">
        <v>233</v>
      </c>
      <c r="B90" s="912" t="s">
        <v>8</v>
      </c>
      <c r="H90" s="1224" t="str">
        <f>H82</f>
        <v>Quý I N¨m 2013</v>
      </c>
      <c r="I90" s="930"/>
      <c r="J90" s="1015" t="str">
        <f>J82</f>
        <v>Quý I N¨m 2012</v>
      </c>
      <c r="K90" s="782"/>
      <c r="M90" s="250"/>
      <c r="N90" s="250"/>
      <c r="O90" s="250"/>
      <c r="P90" s="250"/>
      <c r="Q90" s="250"/>
      <c r="S90" s="802"/>
    </row>
    <row r="91" spans="1:21" s="765" customFormat="1" ht="21" customHeight="1">
      <c r="B91" s="794" t="s">
        <v>532</v>
      </c>
      <c r="F91" s="255"/>
      <c r="H91" s="945">
        <f>6275644427+37030486</f>
        <v>6312674913</v>
      </c>
      <c r="I91" s="283"/>
      <c r="J91" s="945">
        <v>9578204874</v>
      </c>
      <c r="K91" s="251"/>
      <c r="L91" s="250"/>
      <c r="M91" s="251"/>
      <c r="N91" s="251"/>
      <c r="O91" s="256"/>
      <c r="P91" s="256"/>
      <c r="Q91" s="256"/>
      <c r="R91" s="250"/>
    </row>
    <row r="92" spans="1:21" s="765" customFormat="1" ht="21" customHeight="1">
      <c r="B92" s="794" t="s">
        <v>503</v>
      </c>
      <c r="F92" s="797"/>
      <c r="H92" s="283">
        <v>78002775</v>
      </c>
      <c r="I92" s="283"/>
      <c r="J92" s="283"/>
      <c r="K92" s="251"/>
      <c r="L92" s="250"/>
      <c r="M92" s="251"/>
      <c r="N92" s="251"/>
      <c r="O92" s="256"/>
      <c r="P92" s="256"/>
      <c r="Q92" s="256"/>
      <c r="R92" s="250"/>
    </row>
    <row r="93" spans="1:21" s="765" customFormat="1" ht="21" customHeight="1">
      <c r="B93" s="794" t="s">
        <v>504</v>
      </c>
      <c r="H93" s="283"/>
      <c r="I93" s="283"/>
      <c r="J93" s="283"/>
      <c r="K93" s="251"/>
      <c r="L93" s="250"/>
      <c r="M93" s="251"/>
      <c r="N93" s="251"/>
      <c r="O93" s="256"/>
      <c r="P93" s="256"/>
      <c r="Q93" s="256"/>
      <c r="R93" s="250"/>
    </row>
    <row r="94" spans="1:21" s="765" customFormat="1" ht="21" customHeight="1">
      <c r="B94" s="794" t="s">
        <v>211</v>
      </c>
      <c r="H94" s="283">
        <v>25217910</v>
      </c>
      <c r="I94" s="283"/>
      <c r="J94" s="283">
        <v>1256771539</v>
      </c>
      <c r="K94" s="251"/>
      <c r="L94" s="250"/>
      <c r="M94" s="251"/>
      <c r="N94" s="251"/>
      <c r="O94" s="256"/>
      <c r="P94" s="256"/>
      <c r="Q94" s="256"/>
      <c r="R94" s="250"/>
    </row>
    <row r="95" spans="1:21" s="765" customFormat="1" ht="21" customHeight="1">
      <c r="B95" s="794" t="s">
        <v>533</v>
      </c>
      <c r="H95" s="283"/>
      <c r="I95" s="283"/>
      <c r="J95" s="283"/>
      <c r="K95" s="251"/>
      <c r="L95" s="250"/>
      <c r="M95" s="251"/>
      <c r="N95" s="251"/>
      <c r="O95" s="256"/>
      <c r="P95" s="256"/>
      <c r="Q95" s="256"/>
      <c r="R95" s="250"/>
    </row>
    <row r="96" spans="1:21" s="765" customFormat="1" ht="12" customHeight="1">
      <c r="B96" s="943"/>
      <c r="H96" s="283"/>
      <c r="I96" s="283"/>
      <c r="J96" s="283"/>
      <c r="K96" s="256"/>
      <c r="L96" s="250"/>
      <c r="M96" s="251"/>
      <c r="N96" s="251"/>
      <c r="O96" s="256"/>
      <c r="P96" s="256"/>
      <c r="Q96" s="256"/>
      <c r="R96" s="250"/>
    </row>
    <row r="97" spans="1:18" s="761" customFormat="1" ht="18" customHeight="1" thickBot="1">
      <c r="B97" s="934" t="s">
        <v>1151</v>
      </c>
      <c r="C97" s="908"/>
      <c r="D97" s="908"/>
      <c r="E97" s="908"/>
      <c r="F97" s="908"/>
      <c r="H97" s="980">
        <f>SUM(H91:H96)</f>
        <v>6415895598</v>
      </c>
      <c r="I97" s="282"/>
      <c r="J97" s="822">
        <f>SUM(J91:J95)</f>
        <v>10834976413</v>
      </c>
      <c r="K97" s="765"/>
      <c r="L97" s="250"/>
      <c r="M97" s="251"/>
      <c r="N97" s="806"/>
      <c r="O97" s="256"/>
      <c r="P97" s="256"/>
      <c r="Q97" s="256"/>
      <c r="R97" s="250"/>
    </row>
    <row r="98" spans="1:18" ht="23.25" customHeight="1" thickTop="1">
      <c r="A98" s="256"/>
      <c r="H98" s="757"/>
      <c r="J98" s="757"/>
    </row>
    <row r="99" spans="1:18" ht="22.5" customHeight="1">
      <c r="A99" s="939" t="s">
        <v>114</v>
      </c>
      <c r="B99" s="912" t="s">
        <v>115</v>
      </c>
      <c r="C99" s="798"/>
      <c r="D99" s="798"/>
      <c r="E99" s="798"/>
      <c r="F99" s="798"/>
      <c r="H99" s="1015" t="str">
        <f>H90</f>
        <v>Quý I N¨m 2013</v>
      </c>
      <c r="I99" s="930"/>
      <c r="J99" s="1015" t="str">
        <f>J90</f>
        <v>Quý I N¨m 2012</v>
      </c>
      <c r="K99" s="777"/>
      <c r="N99" s="250"/>
      <c r="O99" s="255"/>
      <c r="P99" s="255"/>
      <c r="R99" s="255"/>
    </row>
    <row r="100" spans="1:18" ht="38.25" customHeight="1">
      <c r="A100" s="946" t="s">
        <v>684</v>
      </c>
      <c r="B100" s="1337" t="s">
        <v>728</v>
      </c>
      <c r="C100" s="1337"/>
      <c r="D100" s="1337"/>
      <c r="E100" s="1337"/>
      <c r="F100" s="1337"/>
      <c r="H100" s="283">
        <v>450288300</v>
      </c>
      <c r="I100" s="948"/>
      <c r="J100" s="283">
        <v>1290945298</v>
      </c>
      <c r="R100" s="255"/>
    </row>
    <row r="101" spans="1:18" s="765" customFormat="1" ht="38.25" customHeight="1">
      <c r="A101" s="946" t="s">
        <v>684</v>
      </c>
      <c r="B101" s="1338" t="s">
        <v>730</v>
      </c>
      <c r="C101" s="1338"/>
      <c r="D101" s="1338"/>
      <c r="E101" s="1338"/>
      <c r="F101" s="1338"/>
      <c r="H101" s="283"/>
      <c r="I101" s="948"/>
      <c r="J101" s="283">
        <v>0</v>
      </c>
      <c r="K101" s="256"/>
      <c r="L101" s="250"/>
      <c r="M101" s="251"/>
      <c r="N101" s="251"/>
      <c r="O101" s="256"/>
      <c r="P101" s="256"/>
      <c r="Q101" s="256"/>
      <c r="R101" s="255"/>
    </row>
    <row r="102" spans="1:18" s="765" customFormat="1" ht="24.75" customHeight="1">
      <c r="A102" s="946" t="s">
        <v>684</v>
      </c>
      <c r="B102" s="1338" t="s">
        <v>819</v>
      </c>
      <c r="C102" s="1338"/>
      <c r="D102" s="1338"/>
      <c r="E102" s="1338"/>
      <c r="F102" s="1338"/>
      <c r="H102" s="982">
        <f>H100</f>
        <v>450288300</v>
      </c>
      <c r="I102" s="948"/>
      <c r="J102" s="283">
        <f>J100</f>
        <v>1290945298</v>
      </c>
      <c r="K102" s="256"/>
      <c r="L102" s="250"/>
      <c r="M102" s="251"/>
      <c r="N102" s="251"/>
      <c r="O102" s="256"/>
      <c r="P102" s="256"/>
      <c r="Q102" s="256"/>
      <c r="R102" s="255"/>
    </row>
    <row r="103" spans="1:18" s="765" customFormat="1" ht="18.75" customHeight="1">
      <c r="B103" s="949"/>
      <c r="C103" s="949"/>
      <c r="D103" s="949"/>
      <c r="E103" s="949"/>
      <c r="F103" s="949"/>
      <c r="H103" s="283"/>
      <c r="I103" s="948"/>
      <c r="J103" s="283"/>
      <c r="K103" s="256"/>
      <c r="L103" s="250"/>
      <c r="M103" s="251"/>
      <c r="N103" s="251"/>
      <c r="O103" s="256"/>
      <c r="P103" s="256"/>
      <c r="Q103" s="256"/>
      <c r="R103" s="255"/>
    </row>
    <row r="104" spans="1:18" ht="22.5" customHeight="1">
      <c r="A104" s="939" t="s">
        <v>234</v>
      </c>
      <c r="B104" s="912" t="s">
        <v>670</v>
      </c>
      <c r="C104" s="798"/>
      <c r="D104" s="798"/>
      <c r="E104" s="798"/>
      <c r="F104" s="798"/>
      <c r="H104" s="937"/>
      <c r="I104" s="942"/>
      <c r="J104" s="937"/>
      <c r="K104" s="777"/>
      <c r="M104" s="250"/>
      <c r="N104" s="250"/>
      <c r="O104" s="255"/>
      <c r="P104" s="255"/>
      <c r="R104" s="255"/>
    </row>
    <row r="105" spans="1:18" s="765" customFormat="1" ht="31.5" hidden="1" customHeight="1">
      <c r="A105" s="946" t="s">
        <v>684</v>
      </c>
      <c r="B105" s="1337" t="s">
        <v>568</v>
      </c>
      <c r="C105" s="1337"/>
      <c r="D105" s="1337"/>
      <c r="E105" s="1337"/>
      <c r="F105" s="1337"/>
      <c r="H105" s="283">
        <v>0</v>
      </c>
      <c r="I105" s="948"/>
      <c r="J105" s="283">
        <v>0</v>
      </c>
      <c r="K105" s="256"/>
      <c r="L105" s="807"/>
      <c r="M105" s="251"/>
      <c r="N105" s="251"/>
      <c r="O105" s="256"/>
      <c r="P105" s="256"/>
      <c r="Q105" s="256"/>
      <c r="R105" s="255"/>
    </row>
    <row r="106" spans="1:18" s="765" customFormat="1" ht="31.5" hidden="1" customHeight="1">
      <c r="A106" s="946" t="s">
        <v>684</v>
      </c>
      <c r="B106" s="1338" t="s">
        <v>569</v>
      </c>
      <c r="C106" s="1338"/>
      <c r="D106" s="1338"/>
      <c r="E106" s="1338"/>
      <c r="F106" s="1338"/>
      <c r="H106" s="283">
        <v>0</v>
      </c>
      <c r="I106" s="948"/>
      <c r="J106" s="283">
        <v>0</v>
      </c>
      <c r="K106" s="256"/>
      <c r="L106" s="807"/>
      <c r="M106" s="251"/>
      <c r="N106" s="251"/>
      <c r="O106" s="256"/>
      <c r="P106" s="256"/>
      <c r="Q106" s="256"/>
      <c r="R106" s="255"/>
    </row>
    <row r="107" spans="1:18" s="765" customFormat="1" ht="31.5" hidden="1" customHeight="1">
      <c r="A107" s="946" t="s">
        <v>684</v>
      </c>
      <c r="B107" s="1338" t="s">
        <v>570</v>
      </c>
      <c r="C107" s="1338"/>
      <c r="D107" s="1338"/>
      <c r="E107" s="1338"/>
      <c r="F107" s="1338"/>
      <c r="H107" s="283">
        <v>0</v>
      </c>
      <c r="I107" s="948"/>
      <c r="J107" s="283">
        <v>0</v>
      </c>
      <c r="K107" s="256"/>
      <c r="L107" s="807"/>
      <c r="M107" s="251"/>
      <c r="N107" s="251"/>
      <c r="O107" s="256"/>
      <c r="P107" s="256"/>
      <c r="Q107" s="256"/>
      <c r="R107" s="255"/>
    </row>
    <row r="108" spans="1:18" s="765" customFormat="1" ht="31.5" hidden="1" customHeight="1">
      <c r="A108" s="946" t="s">
        <v>684</v>
      </c>
      <c r="B108" s="1338" t="s">
        <v>571</v>
      </c>
      <c r="C108" s="1338"/>
      <c r="D108" s="1338"/>
      <c r="E108" s="1338"/>
      <c r="F108" s="1338"/>
      <c r="H108" s="283">
        <v>0</v>
      </c>
      <c r="I108" s="948"/>
      <c r="J108" s="283">
        <v>0</v>
      </c>
      <c r="K108" s="256"/>
      <c r="L108" s="807"/>
      <c r="M108" s="251"/>
      <c r="N108" s="251"/>
      <c r="O108" s="256"/>
      <c r="P108" s="256"/>
      <c r="Q108" s="256"/>
      <c r="R108" s="255"/>
    </row>
    <row r="109" spans="1:18" s="765" customFormat="1" ht="31.5" hidden="1" customHeight="1">
      <c r="A109" s="946" t="s">
        <v>684</v>
      </c>
      <c r="B109" s="1338" t="s">
        <v>572</v>
      </c>
      <c r="C109" s="1338"/>
      <c r="D109" s="1338"/>
      <c r="E109" s="1338"/>
      <c r="F109" s="1338"/>
      <c r="H109" s="283">
        <v>0</v>
      </c>
      <c r="I109" s="948"/>
      <c r="J109" s="283">
        <v>0</v>
      </c>
      <c r="K109" s="256"/>
      <c r="L109" s="807"/>
      <c r="M109" s="251"/>
      <c r="N109" s="251"/>
      <c r="O109" s="256"/>
      <c r="P109" s="256"/>
      <c r="Q109" s="256"/>
      <c r="R109" s="255"/>
    </row>
    <row r="110" spans="1:18" s="765" customFormat="1" ht="31.5" hidden="1" customHeight="1">
      <c r="A110" s="946" t="s">
        <v>684</v>
      </c>
      <c r="B110" s="1338" t="s">
        <v>573</v>
      </c>
      <c r="C110" s="1338"/>
      <c r="D110" s="1338"/>
      <c r="E110" s="1338"/>
      <c r="F110" s="1338"/>
      <c r="H110" s="283">
        <v>0</v>
      </c>
      <c r="I110" s="948"/>
      <c r="J110" s="283">
        <v>0</v>
      </c>
      <c r="K110" s="256"/>
      <c r="L110" s="808"/>
      <c r="M110" s="251"/>
      <c r="N110" s="251"/>
      <c r="O110" s="256"/>
      <c r="P110" s="256"/>
      <c r="Q110" s="256"/>
      <c r="R110" s="255"/>
    </row>
    <row r="111" spans="1:18" s="765" customFormat="1" ht="11.25" customHeight="1">
      <c r="B111" s="949"/>
      <c r="C111" s="949"/>
      <c r="D111" s="949"/>
      <c r="E111" s="949"/>
      <c r="F111" s="949"/>
      <c r="H111" s="283"/>
      <c r="I111" s="948"/>
      <c r="J111" s="283"/>
      <c r="K111" s="256"/>
      <c r="L111" s="250"/>
      <c r="M111" s="251"/>
      <c r="N111" s="251"/>
      <c r="O111" s="256"/>
      <c r="P111" s="256"/>
      <c r="Q111" s="256"/>
      <c r="R111" s="255"/>
    </row>
    <row r="112" spans="1:18" ht="18" hidden="1" customHeight="1">
      <c r="A112" s="939" t="s">
        <v>575</v>
      </c>
      <c r="B112" s="787" t="s">
        <v>534</v>
      </c>
      <c r="C112" s="787"/>
      <c r="D112" s="787"/>
      <c r="E112" s="787"/>
      <c r="F112" s="787"/>
      <c r="G112" s="788"/>
      <c r="H112" s="1015" t="str">
        <f>H99</f>
        <v>Quý I N¨m 2013</v>
      </c>
      <c r="I112" s="930"/>
      <c r="J112" s="1015" t="str">
        <f>J99</f>
        <v>Quý I N¨m 2012</v>
      </c>
    </row>
    <row r="113" spans="1:18" ht="18.75" hidden="1" customHeight="1">
      <c r="A113" s="947"/>
      <c r="B113" s="773" t="s">
        <v>535</v>
      </c>
      <c r="C113" s="773"/>
      <c r="D113" s="773"/>
      <c r="E113" s="773"/>
      <c r="F113" s="773"/>
      <c r="G113" s="795"/>
      <c r="I113" s="950"/>
      <c r="L113" s="255"/>
      <c r="M113" s="256"/>
      <c r="N113" s="256"/>
      <c r="R113" s="255"/>
    </row>
    <row r="114" spans="1:18" ht="18.75" hidden="1" customHeight="1">
      <c r="A114" s="256"/>
      <c r="B114" s="773" t="s">
        <v>536</v>
      </c>
      <c r="C114" s="255"/>
      <c r="D114" s="255"/>
      <c r="E114" s="255"/>
      <c r="F114" s="255"/>
      <c r="G114" s="255"/>
      <c r="I114" s="948"/>
      <c r="L114" s="283"/>
    </row>
    <row r="115" spans="1:18" ht="18.75" hidden="1" customHeight="1">
      <c r="A115" s="256"/>
      <c r="B115" s="773" t="s">
        <v>1148</v>
      </c>
      <c r="C115" s="255"/>
      <c r="D115" s="255"/>
      <c r="E115" s="255"/>
      <c r="F115" s="255"/>
      <c r="G115" s="255"/>
      <c r="I115" s="948"/>
    </row>
    <row r="116" spans="1:18" ht="18.75" hidden="1" customHeight="1">
      <c r="A116" s="256"/>
      <c r="B116" s="773" t="s">
        <v>537</v>
      </c>
      <c r="C116" s="255"/>
      <c r="D116" s="255"/>
      <c r="E116" s="255"/>
      <c r="F116" s="255"/>
      <c r="G116" s="255"/>
      <c r="I116" s="948"/>
    </row>
    <row r="117" spans="1:18" ht="18.75" hidden="1" customHeight="1">
      <c r="A117" s="256"/>
      <c r="B117" s="773" t="s">
        <v>1148</v>
      </c>
      <c r="C117" s="255"/>
      <c r="D117" s="255"/>
      <c r="E117" s="255"/>
      <c r="F117" s="255"/>
      <c r="G117" s="255"/>
      <c r="I117" s="948"/>
    </row>
    <row r="118" spans="1:18" ht="18.75" hidden="1" customHeight="1">
      <c r="A118" s="256"/>
      <c r="B118" s="773" t="s">
        <v>538</v>
      </c>
      <c r="C118" s="255"/>
      <c r="D118" s="255"/>
      <c r="E118" s="255"/>
      <c r="F118" s="255"/>
      <c r="G118" s="255"/>
      <c r="I118" s="948"/>
      <c r="L118" s="787"/>
      <c r="N118" s="792"/>
    </row>
    <row r="119" spans="1:18" ht="18.75" hidden="1" customHeight="1">
      <c r="A119" s="256"/>
      <c r="B119" s="773" t="s">
        <v>539</v>
      </c>
      <c r="C119" s="255"/>
      <c r="D119" s="255"/>
      <c r="E119" s="255"/>
      <c r="F119" s="255"/>
      <c r="G119" s="255"/>
      <c r="I119" s="948"/>
      <c r="L119" s="787"/>
    </row>
    <row r="120" spans="1:18" ht="17.25" hidden="1" customHeight="1" thickBot="1">
      <c r="A120" s="256"/>
      <c r="B120" s="773" t="s">
        <v>603</v>
      </c>
      <c r="C120" s="795"/>
      <c r="D120" s="795"/>
      <c r="E120" s="795"/>
      <c r="F120" s="795"/>
      <c r="G120" s="795"/>
      <c r="H120" s="910"/>
      <c r="I120" s="948"/>
      <c r="J120" s="910"/>
    </row>
    <row r="121" spans="1:18" ht="18" hidden="1" customHeight="1" thickBot="1">
      <c r="A121" s="256"/>
      <c r="B121" s="788" t="s">
        <v>1151</v>
      </c>
      <c r="C121" s="788"/>
      <c r="D121" s="788"/>
      <c r="E121" s="788"/>
      <c r="F121" s="788"/>
      <c r="G121" s="788"/>
      <c r="H121" s="944">
        <f>SUM(H113:H120)</f>
        <v>0</v>
      </c>
      <c r="I121" s="911"/>
      <c r="J121" s="944">
        <f>SUM(J113:J120)</f>
        <v>0</v>
      </c>
      <c r="N121" s="806"/>
    </row>
    <row r="122" spans="1:18" ht="18" hidden="1" customHeight="1" thickTop="1">
      <c r="A122" s="256"/>
      <c r="B122" s="788"/>
      <c r="C122" s="788"/>
      <c r="D122" s="788"/>
      <c r="E122" s="788"/>
      <c r="F122" s="788"/>
      <c r="G122" s="788"/>
      <c r="H122" s="757"/>
      <c r="I122" s="911"/>
      <c r="J122" s="757"/>
    </row>
    <row r="123" spans="1:18" ht="18" hidden="1" customHeight="1">
      <c r="A123" s="939" t="s">
        <v>576</v>
      </c>
      <c r="B123" s="787" t="s">
        <v>991</v>
      </c>
      <c r="C123" s="787"/>
      <c r="D123" s="787"/>
      <c r="E123" s="787"/>
      <c r="F123" s="787"/>
      <c r="G123" s="788"/>
      <c r="H123" s="952" t="s">
        <v>1296</v>
      </c>
      <c r="I123" s="942"/>
      <c r="J123" s="952" t="s">
        <v>1011</v>
      </c>
    </row>
    <row r="124" spans="1:18" ht="18.75" hidden="1" customHeight="1">
      <c r="A124" s="256"/>
      <c r="B124" s="773" t="s">
        <v>815</v>
      </c>
      <c r="C124" s="255"/>
      <c r="D124" s="255"/>
      <c r="E124" s="255"/>
      <c r="F124" s="255"/>
      <c r="G124" s="255"/>
      <c r="I124" s="948"/>
    </row>
    <row r="125" spans="1:18" ht="18.75" hidden="1" customHeight="1">
      <c r="A125" s="256"/>
      <c r="B125" s="773" t="s">
        <v>812</v>
      </c>
      <c r="C125" s="255"/>
      <c r="D125" s="255"/>
      <c r="E125" s="255"/>
      <c r="F125" s="255"/>
      <c r="G125" s="255"/>
      <c r="I125" s="948"/>
    </row>
    <row r="126" spans="1:18" ht="18.75" hidden="1" customHeight="1">
      <c r="A126" s="256"/>
      <c r="B126" s="773" t="s">
        <v>813</v>
      </c>
      <c r="C126" s="255"/>
      <c r="D126" s="255"/>
      <c r="E126" s="255"/>
      <c r="F126" s="255"/>
      <c r="G126" s="255"/>
      <c r="I126" s="948"/>
    </row>
    <row r="127" spans="1:18" ht="18.75" hidden="1" customHeight="1">
      <c r="A127" s="256"/>
      <c r="B127" s="773" t="s">
        <v>814</v>
      </c>
      <c r="C127" s="255"/>
      <c r="D127" s="255"/>
      <c r="E127" s="255"/>
      <c r="F127" s="255"/>
      <c r="G127" s="255"/>
      <c r="I127" s="948"/>
    </row>
    <row r="128" spans="1:18" ht="18.75" hidden="1" customHeight="1">
      <c r="A128" s="256"/>
      <c r="B128" s="773" t="s">
        <v>731</v>
      </c>
      <c r="C128" s="255"/>
      <c r="D128" s="255"/>
      <c r="E128" s="255"/>
      <c r="F128" s="255"/>
      <c r="G128" s="255"/>
      <c r="I128" s="948"/>
    </row>
    <row r="129" spans="1:18" ht="18.75" hidden="1" customHeight="1">
      <c r="A129" s="256"/>
      <c r="B129" s="773" t="s">
        <v>732</v>
      </c>
      <c r="C129" s="255"/>
      <c r="D129" s="255"/>
      <c r="E129" s="255"/>
      <c r="F129" s="255"/>
      <c r="G129" s="255"/>
      <c r="I129" s="948"/>
    </row>
    <row r="130" spans="1:18" ht="18.75" hidden="1" customHeight="1">
      <c r="A130" s="256"/>
      <c r="B130" s="773" t="s">
        <v>603</v>
      </c>
      <c r="C130" s="255"/>
      <c r="D130" s="255"/>
      <c r="E130" s="255"/>
      <c r="F130" s="255"/>
      <c r="G130" s="255"/>
      <c r="I130" s="948"/>
    </row>
    <row r="131" spans="1:18" ht="8.25" hidden="1" customHeight="1" thickBot="1">
      <c r="A131" s="256"/>
      <c r="B131" s="951"/>
      <c r="C131" s="795"/>
      <c r="D131" s="795"/>
      <c r="E131" s="795"/>
      <c r="F131" s="795"/>
      <c r="G131" s="795"/>
      <c r="H131" s="910"/>
      <c r="I131" s="948"/>
    </row>
    <row r="132" spans="1:18" ht="18" hidden="1" customHeight="1" thickBot="1">
      <c r="A132" s="256"/>
      <c r="B132" s="788" t="s">
        <v>1151</v>
      </c>
      <c r="C132" s="788"/>
      <c r="D132" s="788"/>
      <c r="E132" s="788"/>
      <c r="F132" s="788"/>
      <c r="G132" s="788"/>
      <c r="H132" s="944">
        <v>0</v>
      </c>
      <c r="I132" s="911"/>
      <c r="J132" s="944">
        <v>0</v>
      </c>
      <c r="N132" s="806"/>
    </row>
    <row r="133" spans="1:18" ht="15.75" hidden="1" customHeight="1">
      <c r="A133" s="256"/>
    </row>
    <row r="134" spans="1:18" s="251" customFormat="1" ht="27.75" hidden="1" customHeight="1">
      <c r="A134" s="251" t="s">
        <v>102</v>
      </c>
      <c r="B134" s="912" t="s">
        <v>574</v>
      </c>
      <c r="H134" s="282"/>
      <c r="I134" s="282"/>
      <c r="J134" s="282"/>
      <c r="L134" s="250"/>
      <c r="R134" s="250"/>
    </row>
    <row r="135" spans="1:18" ht="36.75" hidden="1" customHeight="1">
      <c r="A135" s="953" t="s">
        <v>906</v>
      </c>
      <c r="B135" s="1341" t="s">
        <v>1336</v>
      </c>
      <c r="C135" s="1341"/>
      <c r="D135" s="1341"/>
      <c r="E135" s="1341"/>
      <c r="F135" s="1341"/>
      <c r="G135" s="1341"/>
      <c r="H135" s="1341"/>
      <c r="I135" s="1341"/>
      <c r="J135" s="1341"/>
    </row>
    <row r="136" spans="1:18" ht="20.25" hidden="1" customHeight="1">
      <c r="A136" s="256"/>
      <c r="B136" s="794" t="s">
        <v>1335</v>
      </c>
      <c r="H136" s="937"/>
      <c r="I136" s="942"/>
      <c r="J136" s="937"/>
    </row>
    <row r="137" spans="1:18" ht="36" hidden="1" customHeight="1">
      <c r="A137" s="954" t="s">
        <v>105</v>
      </c>
      <c r="B137" s="1336" t="s">
        <v>577</v>
      </c>
      <c r="C137" s="1336"/>
      <c r="D137" s="1336"/>
      <c r="E137" s="1336"/>
      <c r="F137" s="1336"/>
      <c r="H137" s="283">
        <v>0</v>
      </c>
      <c r="J137" s="283">
        <v>0</v>
      </c>
    </row>
    <row r="138" spans="1:18" ht="17.25" hidden="1" customHeight="1">
      <c r="A138" s="954" t="s">
        <v>578</v>
      </c>
      <c r="B138" s="1336" t="s">
        <v>579</v>
      </c>
      <c r="C138" s="1336"/>
      <c r="D138" s="1336"/>
      <c r="E138" s="1336"/>
      <c r="F138" s="1336"/>
      <c r="H138" s="283">
        <v>0</v>
      </c>
      <c r="J138" s="283">
        <v>0</v>
      </c>
    </row>
    <row r="139" spans="1:18" ht="17.25" hidden="1" customHeight="1">
      <c r="A139" s="955" t="s">
        <v>684</v>
      </c>
      <c r="B139" s="1336" t="s">
        <v>580</v>
      </c>
      <c r="C139" s="1336"/>
      <c r="D139" s="1336"/>
      <c r="E139" s="1336"/>
      <c r="F139" s="1336"/>
      <c r="H139" s="283">
        <v>0</v>
      </c>
      <c r="J139" s="283">
        <v>0</v>
      </c>
    </row>
    <row r="140" spans="1:18" ht="36" hidden="1" customHeight="1">
      <c r="A140" s="954" t="s">
        <v>106</v>
      </c>
      <c r="B140" s="1334" t="s">
        <v>581</v>
      </c>
      <c r="C140" s="1334"/>
      <c r="D140" s="1334"/>
      <c r="E140" s="1334"/>
      <c r="F140" s="1334"/>
      <c r="H140" s="283">
        <v>0</v>
      </c>
      <c r="J140" s="283">
        <v>0</v>
      </c>
    </row>
    <row r="141" spans="1:18" ht="17.25" hidden="1" customHeight="1">
      <c r="A141" s="954" t="s">
        <v>578</v>
      </c>
      <c r="B141" s="1336" t="s">
        <v>582</v>
      </c>
      <c r="C141" s="1336"/>
      <c r="D141" s="1336"/>
      <c r="E141" s="1336"/>
      <c r="F141" s="1336"/>
      <c r="H141" s="283">
        <v>0</v>
      </c>
      <c r="J141" s="283">
        <v>0</v>
      </c>
    </row>
    <row r="142" spans="1:18" ht="36" hidden="1" customHeight="1">
      <c r="A142" s="955" t="s">
        <v>684</v>
      </c>
      <c r="B142" s="1336" t="s">
        <v>583</v>
      </c>
      <c r="C142" s="1336"/>
      <c r="D142" s="1336"/>
      <c r="E142" s="1336"/>
      <c r="F142" s="1336"/>
      <c r="H142" s="283">
        <v>0</v>
      </c>
      <c r="J142" s="283">
        <v>0</v>
      </c>
    </row>
    <row r="143" spans="1:18" ht="51.75" hidden="1" customHeight="1">
      <c r="A143" s="954" t="s">
        <v>578</v>
      </c>
      <c r="B143" s="1336" t="s">
        <v>594</v>
      </c>
      <c r="C143" s="1336"/>
      <c r="D143" s="1336"/>
      <c r="E143" s="1336"/>
      <c r="F143" s="1336"/>
      <c r="H143" s="283">
        <v>0</v>
      </c>
      <c r="J143" s="283">
        <v>0</v>
      </c>
    </row>
    <row r="144" spans="1:18" ht="69" hidden="1" customHeight="1">
      <c r="A144" s="955" t="s">
        <v>684</v>
      </c>
      <c r="B144" s="1336" t="s">
        <v>595</v>
      </c>
      <c r="C144" s="1336"/>
      <c r="D144" s="1336"/>
      <c r="E144" s="1336"/>
      <c r="F144" s="1336"/>
      <c r="H144" s="283">
        <v>0</v>
      </c>
      <c r="J144" s="283">
        <v>0</v>
      </c>
    </row>
    <row r="145" spans="1:18" ht="77.25" hidden="1" customHeight="1">
      <c r="A145" s="954" t="s">
        <v>672</v>
      </c>
      <c r="B145" s="1334" t="s">
        <v>596</v>
      </c>
      <c r="C145" s="1334"/>
      <c r="D145" s="1334"/>
      <c r="E145" s="1334"/>
      <c r="F145" s="1334"/>
      <c r="H145" s="283">
        <v>0</v>
      </c>
      <c r="J145" s="283">
        <v>0</v>
      </c>
    </row>
    <row r="146" spans="1:18" ht="9.75" hidden="1" customHeight="1">
      <c r="A146" s="256"/>
    </row>
    <row r="147" spans="1:18" ht="20.25" customHeight="1">
      <c r="A147" s="251" t="s">
        <v>102</v>
      </c>
      <c r="B147" s="912" t="s">
        <v>103</v>
      </c>
      <c r="C147" s="912"/>
      <c r="D147" s="912"/>
      <c r="E147" s="912"/>
      <c r="F147" s="912"/>
      <c r="G147" s="912"/>
      <c r="H147" s="912"/>
      <c r="I147" s="912"/>
      <c r="J147" s="912"/>
    </row>
    <row r="148" spans="1:18" ht="18.75" hidden="1" customHeight="1">
      <c r="A148" s="251" t="s">
        <v>976</v>
      </c>
      <c r="B148" s="912" t="s">
        <v>597</v>
      </c>
      <c r="C148" s="912"/>
      <c r="D148" s="912"/>
      <c r="E148" s="912"/>
      <c r="F148" s="912"/>
      <c r="G148" s="912"/>
      <c r="H148" s="912"/>
      <c r="I148" s="912"/>
      <c r="J148" s="912"/>
    </row>
    <row r="149" spans="1:18" ht="18.75" hidden="1" customHeight="1">
      <c r="A149" s="251" t="s">
        <v>978</v>
      </c>
      <c r="B149" s="912" t="s">
        <v>598</v>
      </c>
      <c r="C149" s="912"/>
      <c r="D149" s="912"/>
      <c r="E149" s="912"/>
      <c r="F149" s="912"/>
      <c r="G149" s="912"/>
      <c r="H149" s="912"/>
      <c r="I149" s="912"/>
      <c r="J149" s="912"/>
    </row>
    <row r="150" spans="1:18" ht="18.75" hidden="1" customHeight="1">
      <c r="A150" s="251" t="s">
        <v>980</v>
      </c>
      <c r="B150" s="912" t="s">
        <v>599</v>
      </c>
      <c r="C150" s="912"/>
      <c r="D150" s="912"/>
      <c r="E150" s="912"/>
      <c r="F150" s="912"/>
      <c r="G150" s="912"/>
      <c r="H150" s="912"/>
      <c r="I150" s="912"/>
      <c r="J150" s="912"/>
    </row>
    <row r="151" spans="1:18" ht="36" hidden="1" customHeight="1">
      <c r="A151" s="953" t="s">
        <v>166</v>
      </c>
      <c r="B151" s="1335" t="s">
        <v>540</v>
      </c>
      <c r="C151" s="1335"/>
      <c r="D151" s="1335"/>
      <c r="E151" s="912"/>
      <c r="F151" s="956" t="s">
        <v>1331</v>
      </c>
      <c r="G151" s="957"/>
      <c r="H151" s="958" t="s">
        <v>1296</v>
      </c>
      <c r="I151" s="959"/>
      <c r="J151" s="960" t="s">
        <v>1011</v>
      </c>
    </row>
    <row r="152" spans="1:18" s="251" customFormat="1" ht="20.25" hidden="1" customHeight="1">
      <c r="A152" s="251" t="s">
        <v>578</v>
      </c>
      <c r="B152" s="912" t="s">
        <v>186</v>
      </c>
      <c r="C152" s="912"/>
      <c r="D152" s="912"/>
      <c r="E152" s="912"/>
      <c r="F152" s="912"/>
      <c r="G152" s="912"/>
      <c r="H152" s="787">
        <v>0</v>
      </c>
      <c r="I152" s="787"/>
      <c r="J152" s="787">
        <v>0</v>
      </c>
      <c r="L152" s="250"/>
      <c r="R152" s="250"/>
    </row>
    <row r="153" spans="1:18" ht="20.25" hidden="1" customHeight="1">
      <c r="A153" s="256"/>
      <c r="C153" s="794"/>
      <c r="D153" s="794"/>
      <c r="E153" s="794"/>
      <c r="F153" s="794"/>
      <c r="G153" s="794"/>
      <c r="H153" s="773"/>
      <c r="I153" s="773"/>
      <c r="J153" s="773"/>
      <c r="L153" s="255"/>
      <c r="M153" s="256"/>
      <c r="N153" s="256"/>
      <c r="R153" s="255"/>
    </row>
    <row r="154" spans="1:18" ht="20.25" hidden="1" customHeight="1">
      <c r="A154" s="256"/>
      <c r="C154" s="794"/>
      <c r="D154" s="794"/>
      <c r="E154" s="794"/>
      <c r="F154" s="794"/>
      <c r="G154" s="794"/>
      <c r="H154" s="773"/>
      <c r="I154" s="773"/>
      <c r="J154" s="773"/>
      <c r="L154" s="255"/>
      <c r="M154" s="256"/>
      <c r="N154" s="256"/>
      <c r="R154" s="255"/>
    </row>
    <row r="155" spans="1:18" ht="20.25" hidden="1" customHeight="1">
      <c r="A155" s="256"/>
      <c r="C155" s="794"/>
      <c r="D155" s="794"/>
      <c r="E155" s="794"/>
      <c r="F155" s="794"/>
      <c r="G155" s="794"/>
      <c r="H155" s="773"/>
      <c r="I155" s="773"/>
      <c r="J155" s="773"/>
      <c r="L155" s="255"/>
      <c r="M155" s="256"/>
      <c r="N155" s="256"/>
      <c r="R155" s="255"/>
    </row>
    <row r="156" spans="1:18" ht="4.5" hidden="1" customHeight="1">
      <c r="A156" s="256"/>
      <c r="C156" s="794"/>
      <c r="D156" s="794"/>
      <c r="E156" s="794"/>
      <c r="F156" s="794"/>
      <c r="G156" s="794"/>
      <c r="H156" s="794"/>
      <c r="I156" s="794"/>
      <c r="J156" s="794"/>
      <c r="L156" s="255"/>
      <c r="M156" s="256"/>
      <c r="N156" s="256"/>
      <c r="R156" s="255"/>
    </row>
    <row r="157" spans="1:18" s="251" customFormat="1" ht="20.25" hidden="1" customHeight="1">
      <c r="A157" s="251" t="s">
        <v>578</v>
      </c>
      <c r="B157" s="912" t="s">
        <v>1330</v>
      </c>
      <c r="C157" s="912"/>
      <c r="D157" s="912"/>
      <c r="E157" s="912"/>
      <c r="F157" s="912"/>
      <c r="G157" s="912"/>
      <c r="H157" s="787">
        <v>0</v>
      </c>
      <c r="I157" s="787"/>
      <c r="J157" s="787">
        <v>0</v>
      </c>
      <c r="L157" s="250"/>
      <c r="R157" s="250"/>
    </row>
    <row r="158" spans="1:18" ht="30" hidden="1" customHeight="1">
      <c r="A158" s="256"/>
      <c r="B158" s="1337"/>
      <c r="C158" s="1337"/>
      <c r="D158" s="1337"/>
      <c r="E158" s="794"/>
      <c r="F158" s="794"/>
      <c r="G158" s="794"/>
      <c r="H158" s="773"/>
      <c r="I158" s="773"/>
      <c r="J158" s="773">
        <v>0</v>
      </c>
      <c r="L158" s="255"/>
      <c r="M158" s="256"/>
      <c r="N158" s="256"/>
      <c r="R158" s="255"/>
    </row>
    <row r="159" spans="1:18" s="251" customFormat="1" ht="6" hidden="1" customHeight="1">
      <c r="B159" s="912"/>
      <c r="C159" s="912"/>
      <c r="D159" s="912"/>
      <c r="E159" s="912"/>
      <c r="F159" s="912"/>
      <c r="G159" s="912"/>
      <c r="H159" s="912"/>
      <c r="I159" s="912"/>
      <c r="J159" s="912"/>
      <c r="L159" s="250"/>
      <c r="R159" s="250"/>
    </row>
    <row r="160" spans="1:18" ht="32.25" hidden="1" customHeight="1">
      <c r="A160" s="251" t="s">
        <v>167</v>
      </c>
      <c r="B160" s="1335" t="s">
        <v>902</v>
      </c>
      <c r="C160" s="1335"/>
      <c r="D160" s="1335"/>
      <c r="E160" s="912"/>
      <c r="F160" s="956" t="s">
        <v>1331</v>
      </c>
      <c r="G160" s="912"/>
      <c r="H160" s="958" t="s">
        <v>879</v>
      </c>
      <c r="I160" s="930"/>
      <c r="J160" s="958" t="s">
        <v>880</v>
      </c>
    </row>
    <row r="161" spans="1:18" ht="5.25" hidden="1" customHeight="1">
      <c r="A161" s="251"/>
      <c r="B161" s="912"/>
      <c r="C161" s="912"/>
      <c r="D161" s="912"/>
      <c r="E161" s="912"/>
      <c r="F161" s="912"/>
      <c r="G161" s="912"/>
      <c r="H161" s="773"/>
      <c r="I161" s="773"/>
      <c r="J161" s="773"/>
    </row>
    <row r="162" spans="1:18" ht="20.25" hidden="1" customHeight="1">
      <c r="A162" s="251" t="s">
        <v>733</v>
      </c>
      <c r="B162" s="912" t="s">
        <v>1332</v>
      </c>
      <c r="C162" s="912"/>
      <c r="D162" s="912"/>
      <c r="E162" s="912"/>
      <c r="F162" s="912"/>
      <c r="G162" s="912"/>
      <c r="H162" s="787">
        <v>0</v>
      </c>
      <c r="I162" s="787"/>
      <c r="J162" s="787">
        <v>0</v>
      </c>
    </row>
    <row r="163" spans="1:18" ht="5.25" hidden="1" customHeight="1">
      <c r="A163" s="251"/>
      <c r="B163" s="912"/>
      <c r="C163" s="912"/>
      <c r="D163" s="912"/>
      <c r="E163" s="912"/>
      <c r="F163" s="912"/>
      <c r="G163" s="912"/>
      <c r="H163" s="912"/>
      <c r="I163" s="912"/>
      <c r="J163" s="912"/>
    </row>
    <row r="164" spans="1:18" ht="20.25" hidden="1" customHeight="1">
      <c r="A164" s="251" t="s">
        <v>733</v>
      </c>
      <c r="B164" s="912" t="s">
        <v>1333</v>
      </c>
      <c r="C164" s="912"/>
      <c r="D164" s="912"/>
      <c r="E164" s="912"/>
      <c r="F164" s="912"/>
      <c r="G164" s="912"/>
      <c r="H164" s="787">
        <v>0</v>
      </c>
      <c r="I164" s="787"/>
      <c r="J164" s="787">
        <v>0</v>
      </c>
    </row>
    <row r="165" spans="1:18" ht="34.5" hidden="1" customHeight="1">
      <c r="A165" s="251"/>
      <c r="B165" s="1337"/>
      <c r="C165" s="1337"/>
      <c r="D165" s="1337"/>
      <c r="E165" s="912"/>
      <c r="F165" s="794"/>
      <c r="G165" s="912"/>
      <c r="H165" s="787"/>
      <c r="I165" s="787"/>
      <c r="J165" s="787"/>
    </row>
    <row r="166" spans="1:18" s="777" customFormat="1" ht="20.25" hidden="1" customHeight="1">
      <c r="B166" s="936" t="s">
        <v>903</v>
      </c>
      <c r="C166" s="936"/>
      <c r="D166" s="936"/>
      <c r="E166" s="936"/>
      <c r="F166" s="936"/>
      <c r="G166" s="936"/>
      <c r="H166" s="776"/>
      <c r="I166" s="776"/>
      <c r="J166" s="776"/>
      <c r="L166" s="778"/>
      <c r="R166" s="778"/>
    </row>
    <row r="167" spans="1:18" s="777" customFormat="1" ht="20.25" hidden="1" customHeight="1">
      <c r="B167" s="936" t="s">
        <v>904</v>
      </c>
      <c r="C167" s="936"/>
      <c r="D167" s="936"/>
      <c r="E167" s="936"/>
      <c r="F167" s="936"/>
      <c r="G167" s="936"/>
      <c r="H167" s="776"/>
      <c r="I167" s="776"/>
      <c r="J167" s="776"/>
      <c r="L167" s="778"/>
      <c r="R167" s="778"/>
    </row>
    <row r="168" spans="1:18" s="777" customFormat="1" ht="20.25" hidden="1" customHeight="1">
      <c r="B168" s="936" t="s">
        <v>905</v>
      </c>
      <c r="C168" s="936"/>
      <c r="D168" s="936"/>
      <c r="E168" s="936"/>
      <c r="F168" s="936"/>
      <c r="G168" s="936"/>
      <c r="H168" s="776"/>
      <c r="I168" s="776"/>
      <c r="J168" s="776"/>
      <c r="L168" s="778"/>
      <c r="R168" s="778"/>
    </row>
    <row r="169" spans="1:18" ht="8.25" hidden="1" customHeight="1">
      <c r="A169" s="251"/>
      <c r="B169" s="912"/>
      <c r="C169" s="912"/>
      <c r="D169" s="912"/>
      <c r="E169" s="912"/>
      <c r="F169" s="912"/>
      <c r="G169" s="912"/>
      <c r="H169" s="912"/>
      <c r="I169" s="912"/>
      <c r="J169" s="912"/>
    </row>
    <row r="170" spans="1:18" s="251" customFormat="1" ht="20.25" hidden="1" customHeight="1">
      <c r="A170" s="251" t="s">
        <v>982</v>
      </c>
      <c r="B170" s="912" t="s">
        <v>600</v>
      </c>
      <c r="H170" s="282"/>
      <c r="I170" s="282"/>
      <c r="J170" s="282"/>
      <c r="L170" s="250"/>
      <c r="R170" s="250"/>
    </row>
    <row r="171" spans="1:18" s="251" customFormat="1" ht="6" customHeight="1">
      <c r="B171" s="912"/>
      <c r="H171" s="282"/>
      <c r="I171" s="282"/>
      <c r="J171" s="282"/>
      <c r="L171" s="250"/>
      <c r="R171" s="250"/>
    </row>
    <row r="172" spans="1:18" s="251" customFormat="1" ht="14.25" customHeight="1">
      <c r="A172" s="251" t="s">
        <v>976</v>
      </c>
      <c r="B172" s="912" t="s">
        <v>212</v>
      </c>
      <c r="H172" s="282"/>
      <c r="I172" s="282"/>
      <c r="J172" s="282"/>
      <c r="L172" s="250"/>
      <c r="R172" s="250"/>
    </row>
    <row r="173" spans="1:18" ht="35.25" customHeight="1">
      <c r="A173" s="256"/>
      <c r="B173" s="1333" t="s">
        <v>799</v>
      </c>
      <c r="C173" s="1333"/>
      <c r="D173" s="1333"/>
      <c r="E173" s="1333"/>
      <c r="F173" s="1333"/>
      <c r="G173" s="1333"/>
      <c r="H173" s="1333"/>
      <c r="I173" s="1333"/>
      <c r="J173" s="1333"/>
    </row>
    <row r="174" spans="1:18" s="251" customFormat="1" ht="20.25" customHeight="1">
      <c r="A174" s="251" t="s">
        <v>978</v>
      </c>
      <c r="B174" s="912" t="s">
        <v>604</v>
      </c>
      <c r="H174" s="282"/>
      <c r="I174" s="282"/>
      <c r="J174" s="282"/>
      <c r="L174" s="250"/>
      <c r="R174" s="250"/>
    </row>
    <row r="175" spans="1:18" s="251" customFormat="1" ht="15.75" customHeight="1">
      <c r="B175" s="1333" t="s">
        <v>187</v>
      </c>
      <c r="C175" s="1333"/>
      <c r="D175" s="1333"/>
      <c r="E175" s="1333"/>
      <c r="F175" s="1333"/>
      <c r="G175" s="1333"/>
      <c r="H175" s="1333"/>
      <c r="I175" s="1333"/>
      <c r="J175" s="1333"/>
      <c r="L175" s="250"/>
      <c r="R175" s="250"/>
    </row>
    <row r="176" spans="1:18" s="251" customFormat="1" ht="3" customHeight="1">
      <c r="B176" s="961"/>
      <c r="C176" s="961"/>
      <c r="D176" s="961"/>
      <c r="E176" s="961"/>
      <c r="F176" s="961"/>
      <c r="G176" s="961"/>
      <c r="H176" s="961"/>
      <c r="I176" s="961"/>
      <c r="J176" s="961"/>
      <c r="L176" s="250"/>
      <c r="R176" s="250"/>
    </row>
    <row r="177" spans="1:18" s="251" customFormat="1" ht="25.5" customHeight="1">
      <c r="A177" s="251" t="s">
        <v>980</v>
      </c>
      <c r="B177" s="912" t="s">
        <v>103</v>
      </c>
      <c r="H177" s="282"/>
      <c r="I177" s="282"/>
      <c r="J177" s="282"/>
      <c r="L177" s="250"/>
      <c r="R177" s="250"/>
    </row>
    <row r="178" spans="1:18" s="251" customFormat="1" ht="56.25" customHeight="1">
      <c r="B178" s="1333" t="s">
        <v>189</v>
      </c>
      <c r="C178" s="1333"/>
      <c r="D178" s="1333"/>
      <c r="E178" s="1333"/>
      <c r="F178" s="1333"/>
      <c r="G178" s="1333"/>
      <c r="H178" s="1333"/>
      <c r="I178" s="1333"/>
      <c r="J178" s="1333"/>
      <c r="L178" s="250"/>
      <c r="R178" s="250"/>
    </row>
    <row r="179" spans="1:18" s="251" customFormat="1" ht="6.75" customHeight="1">
      <c r="B179" s="961"/>
      <c r="C179" s="961"/>
      <c r="D179" s="961"/>
      <c r="E179" s="961"/>
      <c r="F179" s="961"/>
      <c r="G179" s="961"/>
      <c r="H179" s="961"/>
      <c r="I179" s="961"/>
      <c r="J179" s="961"/>
      <c r="L179" s="250"/>
      <c r="R179" s="250"/>
    </row>
    <row r="180" spans="1:18" s="251" customFormat="1" ht="27" customHeight="1">
      <c r="A180" s="251" t="s">
        <v>982</v>
      </c>
      <c r="B180" s="912" t="s">
        <v>209</v>
      </c>
      <c r="C180" s="961"/>
      <c r="D180" s="961"/>
      <c r="E180" s="961"/>
      <c r="F180" s="961"/>
      <c r="G180" s="961"/>
      <c r="H180" s="961"/>
      <c r="I180" s="961"/>
      <c r="J180" s="961"/>
      <c r="L180" s="250"/>
      <c r="R180" s="250"/>
    </row>
    <row r="181" spans="1:18" s="1228" customFormat="1" ht="22.5" customHeight="1">
      <c r="A181" s="1340" t="s">
        <v>1028</v>
      </c>
      <c r="B181" s="1340"/>
      <c r="C181" s="1340"/>
      <c r="D181" s="1340"/>
      <c r="E181" s="1340"/>
      <c r="F181" s="1340"/>
      <c r="G181" s="1225"/>
      <c r="H181" s="1226" t="s">
        <v>796</v>
      </c>
      <c r="I181" s="1227"/>
      <c r="J181" s="1226" t="s">
        <v>791</v>
      </c>
      <c r="L181" s="1229"/>
      <c r="R181" s="1229"/>
    </row>
    <row r="182" spans="1:18" s="1228" customFormat="1" ht="18" customHeight="1">
      <c r="A182" s="1230">
        <v>1</v>
      </c>
      <c r="B182" s="1231" t="s">
        <v>190</v>
      </c>
      <c r="C182" s="1231"/>
      <c r="D182" s="1231"/>
      <c r="E182" s="1231"/>
      <c r="F182" s="1231"/>
      <c r="G182" s="1231"/>
      <c r="H182" s="1232"/>
      <c r="I182" s="1233"/>
      <c r="J182" s="1233"/>
      <c r="L182" s="1229"/>
      <c r="R182" s="1229"/>
    </row>
    <row r="183" spans="1:18" s="1228" customFormat="1" ht="18" customHeight="1">
      <c r="A183" s="1234" t="s">
        <v>191</v>
      </c>
      <c r="B183" s="1235" t="s">
        <v>192</v>
      </c>
      <c r="C183" s="1235"/>
      <c r="D183" s="1235"/>
      <c r="E183" s="1235"/>
      <c r="F183" s="1235"/>
      <c r="G183" s="1235"/>
      <c r="H183" s="1236"/>
      <c r="I183" s="1237"/>
      <c r="J183" s="1237"/>
      <c r="L183" s="1229"/>
      <c r="R183" s="1229"/>
    </row>
    <row r="184" spans="1:18" s="1228" customFormat="1" ht="18" customHeight="1">
      <c r="A184" s="1238" t="s">
        <v>684</v>
      </c>
      <c r="B184" s="1239" t="s">
        <v>193</v>
      </c>
      <c r="C184" s="1239"/>
      <c r="D184" s="1239"/>
      <c r="E184" s="1239"/>
      <c r="F184" s="1239"/>
      <c r="G184" s="1239"/>
      <c r="H184" s="1240">
        <f ca="1">'CDKT (Qui)'!L32/'CDKT (Qui)'!L63</f>
        <v>0.26650000000000001</v>
      </c>
      <c r="I184" s="1240"/>
      <c r="J184" s="1240">
        <v>0.26329999999999998</v>
      </c>
      <c r="L184" s="1229"/>
      <c r="R184" s="1229"/>
    </row>
    <row r="185" spans="1:18" s="1228" customFormat="1" ht="18" customHeight="1">
      <c r="A185" s="1238" t="s">
        <v>684</v>
      </c>
      <c r="B185" s="1239" t="s">
        <v>194</v>
      </c>
      <c r="C185" s="1239"/>
      <c r="D185" s="1239"/>
      <c r="E185" s="1239"/>
      <c r="F185" s="1239"/>
      <c r="G185" s="1239"/>
      <c r="H185" s="1240">
        <f ca="1">1-H184</f>
        <v>0.73350000000000004</v>
      </c>
      <c r="I185" s="1240"/>
      <c r="J185" s="1241">
        <f>1-J184</f>
        <v>0.73670000000000002</v>
      </c>
      <c r="L185" s="1229"/>
      <c r="R185" s="1229"/>
    </row>
    <row r="186" spans="1:18" s="1228" customFormat="1" ht="18" customHeight="1">
      <c r="A186" s="1234" t="s">
        <v>195</v>
      </c>
      <c r="B186" s="1235" t="s">
        <v>196</v>
      </c>
      <c r="C186" s="1235"/>
      <c r="D186" s="1235"/>
      <c r="E186" s="1235"/>
      <c r="F186" s="1235"/>
      <c r="G186" s="1235"/>
      <c r="H186" s="1242"/>
      <c r="I186" s="1243"/>
      <c r="J186" s="1242"/>
      <c r="L186" s="1229"/>
      <c r="R186" s="1229"/>
    </row>
    <row r="187" spans="1:18" s="1228" customFormat="1" ht="18" customHeight="1">
      <c r="A187" s="1238" t="s">
        <v>684</v>
      </c>
      <c r="B187" s="1239" t="s">
        <v>197</v>
      </c>
      <c r="C187" s="1239"/>
      <c r="D187" s="1239"/>
      <c r="E187" s="1239"/>
      <c r="F187" s="1239"/>
      <c r="G187" s="1239"/>
      <c r="H187" s="1240">
        <f ca="1">'CDKT (Qui)'!L65/'CDKT (Qui)'!L106</f>
        <v>0.78690000000000004</v>
      </c>
      <c r="I187" s="1240"/>
      <c r="J187" s="1240">
        <v>0.78979999999999995</v>
      </c>
      <c r="L187" s="1229"/>
      <c r="R187" s="1229"/>
    </row>
    <row r="188" spans="1:18" s="1228" customFormat="1" ht="18" customHeight="1">
      <c r="A188" s="1238" t="s">
        <v>684</v>
      </c>
      <c r="B188" s="1239" t="s">
        <v>198</v>
      </c>
      <c r="C188" s="1239"/>
      <c r="D188" s="1239"/>
      <c r="E188" s="1239"/>
      <c r="F188" s="1239"/>
      <c r="G188" s="1239"/>
      <c r="H188" s="1240">
        <f>1-H187</f>
        <v>0.21310000000000001</v>
      </c>
      <c r="I188" s="1240"/>
      <c r="J188" s="1241">
        <f>1-J187</f>
        <v>0.2102</v>
      </c>
      <c r="L188" s="1229"/>
      <c r="R188" s="1229"/>
    </row>
    <row r="189" spans="1:18" s="1228" customFormat="1" ht="7.5" customHeight="1">
      <c r="A189" s="1244"/>
      <c r="B189" s="1239"/>
      <c r="C189" s="1239"/>
      <c r="D189" s="1239"/>
      <c r="E189" s="1239"/>
      <c r="F189" s="1239"/>
      <c r="G189" s="1239"/>
      <c r="H189" s="1240"/>
      <c r="I189" s="1240"/>
      <c r="J189" s="1240"/>
      <c r="L189" s="1229"/>
      <c r="R189" s="1229"/>
    </row>
    <row r="190" spans="1:18" s="1228" customFormat="1" ht="18" customHeight="1">
      <c r="A190" s="1230">
        <v>2</v>
      </c>
      <c r="B190" s="1231" t="s">
        <v>199</v>
      </c>
      <c r="C190" s="1231"/>
      <c r="D190" s="1231"/>
      <c r="E190" s="1231"/>
      <c r="F190" s="1231"/>
      <c r="G190" s="1231"/>
      <c r="H190" s="1232"/>
      <c r="I190" s="1233"/>
      <c r="J190" s="1232"/>
      <c r="L190" s="1229"/>
      <c r="R190" s="1229"/>
    </row>
    <row r="191" spans="1:18" s="1228" customFormat="1" ht="18" customHeight="1">
      <c r="A191" s="1244" t="s">
        <v>161</v>
      </c>
      <c r="B191" s="1239" t="s">
        <v>1334</v>
      </c>
      <c r="C191" s="1239"/>
      <c r="D191" s="1239"/>
      <c r="E191" s="1239"/>
      <c r="F191" s="1239"/>
      <c r="G191" s="1239"/>
      <c r="H191" s="1245">
        <f ca="1">'CDKT (Qui)'!L106/'CDKT (Qui)'!L65</f>
        <v>1.2709999999999999</v>
      </c>
      <c r="I191" s="1245"/>
      <c r="J191" s="1245">
        <v>1.266</v>
      </c>
      <c r="K191" s="1246"/>
      <c r="L191" s="1247"/>
      <c r="R191" s="1229"/>
    </row>
    <row r="192" spans="1:18" s="1228" customFormat="1" ht="18" customHeight="1">
      <c r="A192" s="1244" t="s">
        <v>162</v>
      </c>
      <c r="B192" s="1239" t="s">
        <v>200</v>
      </c>
      <c r="C192" s="1239"/>
      <c r="D192" s="1239"/>
      <c r="E192" s="1239"/>
      <c r="F192" s="1239"/>
      <c r="G192" s="1239"/>
      <c r="H192" s="1245">
        <f ca="1">('CDKT (Qui)'!L10-'CDKT (Qui)'!L27)/'CDKT (Qui)'!L66</f>
        <v>1</v>
      </c>
      <c r="I192" s="1245"/>
      <c r="J192" s="1245">
        <v>1.032</v>
      </c>
      <c r="K192" s="1246"/>
      <c r="L192" s="1248"/>
      <c r="R192" s="1229"/>
    </row>
    <row r="193" spans="1:18" s="1228" customFormat="1" ht="18" customHeight="1">
      <c r="A193" s="1244" t="s">
        <v>163</v>
      </c>
      <c r="B193" s="1239" t="s">
        <v>201</v>
      </c>
      <c r="C193" s="1239"/>
      <c r="D193" s="1239"/>
      <c r="E193" s="1239"/>
      <c r="F193" s="1239"/>
      <c r="G193" s="1239"/>
      <c r="H193" s="1245">
        <f ca="1">('CDKT (Qui)'!L10-'CDKT (Qui)'!L27-'CDKT (Qui)'!L24)/'CDKT (Qui)'!L66</f>
        <v>0.79100000000000004</v>
      </c>
      <c r="I193" s="1245"/>
      <c r="J193" s="1245">
        <v>0.86</v>
      </c>
      <c r="K193" s="1246"/>
      <c r="L193" s="1247"/>
      <c r="R193" s="1229"/>
    </row>
    <row r="194" spans="1:18" s="1228" customFormat="1" ht="7.5" customHeight="1">
      <c r="A194" s="1244"/>
      <c r="B194" s="1239"/>
      <c r="C194" s="1239"/>
      <c r="D194" s="1239"/>
      <c r="E194" s="1239"/>
      <c r="F194" s="1239"/>
      <c r="G194" s="1239"/>
      <c r="H194" s="1249"/>
      <c r="I194" s="1250"/>
      <c r="J194" s="1249"/>
      <c r="K194" s="1246"/>
      <c r="L194" s="1229"/>
      <c r="R194" s="1229"/>
    </row>
    <row r="195" spans="1:18" s="1228" customFormat="1" ht="18" customHeight="1">
      <c r="A195" s="1230">
        <v>3</v>
      </c>
      <c r="B195" s="1231" t="s">
        <v>202</v>
      </c>
      <c r="C195" s="1231"/>
      <c r="D195" s="1231"/>
      <c r="E195" s="1231"/>
      <c r="F195" s="1231"/>
      <c r="G195" s="1231"/>
      <c r="H195" s="1232"/>
      <c r="I195" s="1233"/>
      <c r="J195" s="1232"/>
      <c r="L195" s="1251"/>
      <c r="R195" s="1229"/>
    </row>
    <row r="196" spans="1:18" s="1228" customFormat="1" ht="18" customHeight="1">
      <c r="A196" s="1234" t="s">
        <v>166</v>
      </c>
      <c r="B196" s="1235" t="s">
        <v>203</v>
      </c>
      <c r="C196" s="1235"/>
      <c r="D196" s="1235"/>
      <c r="E196" s="1235"/>
      <c r="F196" s="1235"/>
      <c r="G196" s="1235"/>
      <c r="H196" s="1252"/>
      <c r="I196" s="1233"/>
      <c r="J196" s="1252"/>
      <c r="L196" s="1229"/>
      <c r="R196" s="1229"/>
    </row>
    <row r="197" spans="1:18" s="1228" customFormat="1" ht="18" customHeight="1">
      <c r="A197" s="1238" t="s">
        <v>684</v>
      </c>
      <c r="B197" s="1239" t="s">
        <v>204</v>
      </c>
      <c r="C197" s="1239"/>
      <c r="D197" s="1239"/>
      <c r="E197" s="1239"/>
      <c r="F197" s="1239"/>
      <c r="G197" s="1239"/>
      <c r="H197" s="1240">
        <f ca="1">KQKD!N23/KQKD!N11</f>
        <v>1.21E-2</v>
      </c>
      <c r="I197" s="1240"/>
      <c r="J197" s="1240">
        <v>1.4999999999999999E-2</v>
      </c>
      <c r="L197" s="1229"/>
      <c r="R197" s="1229"/>
    </row>
    <row r="198" spans="1:18" s="1228" customFormat="1" ht="18" customHeight="1">
      <c r="A198" s="1238" t="s">
        <v>684</v>
      </c>
      <c r="B198" s="1239" t="s">
        <v>205</v>
      </c>
      <c r="C198" s="1239"/>
      <c r="D198" s="1239"/>
      <c r="E198" s="1239"/>
      <c r="F198" s="1239"/>
      <c r="G198" s="1239"/>
      <c r="H198" s="1240">
        <f ca="1">KQKD!N26/KQKD!N11</f>
        <v>9.5999999999999992E-3</v>
      </c>
      <c r="I198" s="1240"/>
      <c r="J198" s="1240">
        <v>8.8999999999999999E-3</v>
      </c>
      <c r="L198" s="1229"/>
      <c r="R198" s="1229"/>
    </row>
    <row r="199" spans="1:18" s="1228" customFormat="1" ht="18" customHeight="1">
      <c r="A199" s="1234" t="s">
        <v>167</v>
      </c>
      <c r="B199" s="1235" t="s">
        <v>206</v>
      </c>
      <c r="C199" s="1235"/>
      <c r="D199" s="1235"/>
      <c r="E199" s="1235"/>
      <c r="F199" s="1235"/>
      <c r="G199" s="1235"/>
      <c r="H199" s="1236"/>
      <c r="I199" s="1237"/>
      <c r="J199" s="1236"/>
      <c r="L199" s="1229"/>
      <c r="R199" s="1229"/>
    </row>
    <row r="200" spans="1:18" s="1228" customFormat="1" ht="18" customHeight="1">
      <c r="A200" s="1238" t="s">
        <v>684</v>
      </c>
      <c r="B200" s="1239" t="s">
        <v>207</v>
      </c>
      <c r="C200" s="1239"/>
      <c r="D200" s="1239"/>
      <c r="E200" s="1239"/>
      <c r="F200" s="1239"/>
      <c r="G200" s="1239"/>
      <c r="H200" s="1240">
        <f ca="1">KQKD!N23/'CDKT (Qui)'!L63</f>
        <v>3.0000000000000001E-3</v>
      </c>
      <c r="I200" s="1240"/>
      <c r="J200" s="1240">
        <v>4.3E-3</v>
      </c>
      <c r="L200" s="1229"/>
      <c r="R200" s="1229"/>
    </row>
    <row r="201" spans="1:18" s="1228" customFormat="1" ht="18" customHeight="1">
      <c r="A201" s="1238" t="s">
        <v>684</v>
      </c>
      <c r="B201" s="1239" t="s">
        <v>208</v>
      </c>
      <c r="C201" s="1239"/>
      <c r="D201" s="1239"/>
      <c r="E201" s="1239"/>
      <c r="F201" s="1239"/>
      <c r="G201" s="1239"/>
      <c r="H201" s="1240">
        <f ca="1">KQKD!N26/'CDKT (Qui)'!L63</f>
        <v>2.3999999999999998E-3</v>
      </c>
      <c r="I201" s="1240"/>
      <c r="J201" s="1240">
        <v>2.5999999999999999E-3</v>
      </c>
      <c r="L201" s="1229"/>
      <c r="R201" s="1229"/>
    </row>
    <row r="202" spans="1:18" s="251" customFormat="1" ht="20.25" customHeight="1">
      <c r="B202" s="961"/>
      <c r="C202" s="961"/>
      <c r="D202" s="961"/>
      <c r="E202" s="961"/>
      <c r="F202" s="961"/>
      <c r="G202" s="961"/>
      <c r="H202" s="962"/>
      <c r="I202" s="962"/>
      <c r="J202" s="962"/>
      <c r="L202" s="250"/>
      <c r="R202" s="250"/>
    </row>
    <row r="203" spans="1:18" ht="20.25" customHeight="1">
      <c r="A203" s="256"/>
      <c r="B203" s="256"/>
      <c r="C203" s="809"/>
      <c r="D203" s="809"/>
      <c r="J203" s="775" t="s">
        <v>800</v>
      </c>
    </row>
    <row r="204" spans="1:18" s="251" customFormat="1" ht="20.25" customHeight="1">
      <c r="B204" s="251" t="s">
        <v>541</v>
      </c>
      <c r="C204" s="809"/>
      <c r="D204" s="809"/>
      <c r="F204" s="806" t="s">
        <v>1023</v>
      </c>
      <c r="I204" s="250" t="s">
        <v>1287</v>
      </c>
      <c r="J204" s="810"/>
      <c r="L204" s="250"/>
      <c r="R204" s="250"/>
    </row>
    <row r="205" spans="1:18" s="251" customFormat="1" ht="18" customHeight="1">
      <c r="F205" s="806"/>
      <c r="I205" s="250"/>
      <c r="J205" s="250"/>
      <c r="L205" s="250"/>
      <c r="R205" s="250"/>
    </row>
    <row r="206" spans="1:18" s="251" customFormat="1" ht="18" customHeight="1">
      <c r="F206" s="806"/>
      <c r="I206" s="250"/>
      <c r="J206" s="250"/>
      <c r="L206" s="250"/>
      <c r="R206" s="250"/>
    </row>
    <row r="207" spans="1:18" s="251" customFormat="1" ht="18" customHeight="1">
      <c r="F207" s="806"/>
      <c r="I207" s="250"/>
      <c r="J207" s="250"/>
      <c r="L207" s="250"/>
      <c r="R207" s="250"/>
    </row>
    <row r="208" spans="1:18" s="251" customFormat="1" ht="18" customHeight="1">
      <c r="F208" s="806"/>
      <c r="I208" s="250"/>
      <c r="J208" s="250"/>
      <c r="L208" s="250"/>
      <c r="R208" s="250"/>
    </row>
    <row r="209" spans="2:18" s="251" customFormat="1" ht="20.25" customHeight="1">
      <c r="B209" s="223" t="s">
        <v>614</v>
      </c>
      <c r="C209" s="811"/>
      <c r="D209" s="811"/>
      <c r="F209" s="223" t="s">
        <v>763</v>
      </c>
      <c r="H209" s="1339" t="s">
        <v>272</v>
      </c>
      <c r="I209" s="1339"/>
      <c r="J209" s="1339"/>
      <c r="L209" s="250"/>
      <c r="R209" s="250"/>
    </row>
  </sheetData>
  <mergeCells count="31">
    <mergeCell ref="B48:J48"/>
    <mergeCell ref="B49:J49"/>
    <mergeCell ref="B60:J60"/>
    <mergeCell ref="B107:F107"/>
    <mergeCell ref="B108:F108"/>
    <mergeCell ref="B109:F109"/>
    <mergeCell ref="B100:F100"/>
    <mergeCell ref="B101:F101"/>
    <mergeCell ref="H209:J209"/>
    <mergeCell ref="B175:J175"/>
    <mergeCell ref="B178:J178"/>
    <mergeCell ref="A181:F181"/>
    <mergeCell ref="B102:F102"/>
    <mergeCell ref="B135:J135"/>
    <mergeCell ref="B140:F140"/>
    <mergeCell ref="B141:F141"/>
    <mergeCell ref="B143:F143"/>
    <mergeCell ref="B105:F105"/>
    <mergeCell ref="B106:F106"/>
    <mergeCell ref="B139:F139"/>
    <mergeCell ref="B142:F142"/>
    <mergeCell ref="B110:F110"/>
    <mergeCell ref="B137:F137"/>
    <mergeCell ref="B138:F138"/>
    <mergeCell ref="B173:J173"/>
    <mergeCell ref="B145:F145"/>
    <mergeCell ref="B160:D160"/>
    <mergeCell ref="B144:F144"/>
    <mergeCell ref="B151:D151"/>
    <mergeCell ref="B158:D158"/>
    <mergeCell ref="B165:D165"/>
  </mergeCells>
  <phoneticPr fontId="36" type="noConversion"/>
  <pageMargins left="0.82" right="0.2" top="0.36" bottom="0.79" header="0.3" footer="0.32"/>
  <pageSetup paperSize="9" scale="98" firstPageNumber="14" orientation="portrait" useFirstPageNumber="1" horizontalDpi="300" verticalDpi="300" r:id="rId1"/>
  <headerFooter alignWithMargins="0">
    <oddFooter>&amp;C&amp;".VnTime,  Italic"&amp;11_______________________________________________________________________________________  
(C¸c thuyÕt minh nµy lµ bé phËn hîp thµnh B¸o c¸o tµi chÝnh)
&amp;P</oddFooter>
  </headerFooter>
  <rowBreaks count="1" manualBreakCount="1">
    <brk id="17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 codeName="Sheet14" enableFormatConditionsCalculation="0">
    <tabColor indexed="12"/>
  </sheetPr>
  <dimension ref="A1:AD224"/>
  <sheetViews>
    <sheetView view="pageBreakPreview" workbookViewId="0">
      <pane xSplit="2" ySplit="9" topLeftCell="C19" activePane="bottomRight" state="frozen"/>
      <selection activeCell="I23" sqref="I23"/>
      <selection pane="topRight" activeCell="I23" sqref="I23"/>
      <selection pane="bottomLeft" activeCell="I23" sqref="I23"/>
      <selection pane="bottomRight" activeCell="O32" sqref="O32"/>
    </sheetView>
  </sheetViews>
  <sheetFormatPr defaultRowHeight="14.25"/>
  <cols>
    <col min="1" max="1" width="33.625" style="641" customWidth="1"/>
    <col min="2" max="2" width="1.875" style="642" customWidth="1"/>
    <col min="3" max="3" width="5" style="622" customWidth="1"/>
    <col min="4" max="4" width="1" style="642" customWidth="1"/>
    <col min="5" max="5" width="6.375" style="622" hidden="1" customWidth="1"/>
    <col min="6" max="6" width="0.875" style="622" hidden="1" customWidth="1"/>
    <col min="7" max="7" width="9.625" style="622" hidden="1" customWidth="1"/>
    <col min="8" max="8" width="16.375" style="623" bestFit="1" customWidth="1"/>
    <col min="9" max="9" width="0.875" style="623" customWidth="1"/>
    <col min="10" max="10" width="16.375" style="623" customWidth="1"/>
    <col min="11" max="11" width="0.875" style="642" customWidth="1"/>
    <col min="12" max="12" width="16" style="623" customWidth="1"/>
    <col min="13" max="13" width="1" style="623" hidden="1" customWidth="1"/>
    <col min="14" max="14" width="16.375" style="623" hidden="1" customWidth="1"/>
    <col min="15" max="15" width="5.5" style="627" customWidth="1"/>
    <col min="16" max="16" width="1.375" style="628" hidden="1" customWidth="1"/>
    <col min="17" max="17" width="19" style="629" bestFit="1" customWidth="1"/>
    <col min="18" max="18" width="18.5" style="629" bestFit="1" customWidth="1"/>
    <col min="19" max="19" width="17.875" style="629" bestFit="1" customWidth="1"/>
    <col min="20" max="21" width="18.5" style="629" bestFit="1" customWidth="1"/>
    <col min="22" max="22" width="17.375" style="629" bestFit="1" customWidth="1"/>
    <col min="23" max="23" width="16.25" style="629" customWidth="1"/>
    <col min="24" max="24" width="19" style="629" bestFit="1" customWidth="1"/>
    <col min="25" max="27" width="14.375" style="629" customWidth="1"/>
    <col min="28" max="30" width="9" style="629"/>
    <col min="31" max="16384" width="9" style="628"/>
  </cols>
  <sheetData>
    <row r="1" spans="1:30" ht="19.5" customHeight="1">
      <c r="A1" s="620" t="str">
        <f ca="1">'Ten '!A10</f>
        <v>C«ng ty cæ phÇn Th­¬ng m¹i vµ VËn t¶i S«ng §µ</v>
      </c>
      <c r="B1" s="621"/>
      <c r="D1" s="621"/>
      <c r="K1" s="621"/>
      <c r="L1" s="624" t="s">
        <v>1293</v>
      </c>
      <c r="M1" s="625"/>
      <c r="N1" s="626" t="s">
        <v>967</v>
      </c>
    </row>
    <row r="2" spans="1:30" s="27" customFormat="1">
      <c r="A2" s="630" t="str">
        <f ca="1">'Ten '!A11</f>
        <v>§Þa chØ: B28-TT12, Khu §TM V¨n Qu¸n - V¨n Mç - Hµ §«ng - HN</v>
      </c>
      <c r="B2" s="631"/>
      <c r="C2" s="632"/>
      <c r="D2" s="631"/>
      <c r="E2" s="632"/>
      <c r="F2" s="632"/>
      <c r="G2" s="632"/>
      <c r="H2" s="627"/>
      <c r="I2" s="627"/>
      <c r="J2" s="627"/>
      <c r="K2" s="631"/>
      <c r="L2" s="633" t="s">
        <v>33</v>
      </c>
      <c r="M2" s="627"/>
      <c r="N2" s="633" t="s">
        <v>104</v>
      </c>
      <c r="O2" s="627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>
      <c r="A3" s="634" t="str">
        <f ca="1">'Ten '!$A$12</f>
        <v>§iÖn tho¹i: (84) 043354 3811- Fax: (84) 04 3354 3830</v>
      </c>
      <c r="B3" s="635"/>
      <c r="C3" s="636"/>
      <c r="D3" s="635"/>
      <c r="E3" s="636"/>
      <c r="F3" s="636"/>
      <c r="G3" s="636"/>
      <c r="H3" s="637"/>
      <c r="I3" s="637"/>
      <c r="J3" s="637"/>
      <c r="K3" s="635"/>
      <c r="L3" s="638"/>
      <c r="M3" s="639"/>
      <c r="N3" s="640" t="str">
        <f ca="1">'Ten '!$A$2</f>
        <v>KÕt thóc ngµy 31/12/2009</v>
      </c>
    </row>
    <row r="4" spans="1:30" ht="4.5" customHeight="1">
      <c r="H4" s="643"/>
      <c r="I4" s="643"/>
      <c r="J4" s="643"/>
      <c r="L4" s="643"/>
      <c r="N4" s="643"/>
    </row>
    <row r="5" spans="1:30" ht="21" customHeight="1">
      <c r="A5" s="1345" t="s">
        <v>914</v>
      </c>
      <c r="B5" s="1346"/>
      <c r="C5" s="1346"/>
      <c r="D5" s="1346"/>
      <c r="E5" s="1346"/>
      <c r="F5" s="1346"/>
      <c r="G5" s="1346"/>
      <c r="H5" s="1346"/>
      <c r="I5" s="1346"/>
      <c r="J5" s="1346"/>
      <c r="K5" s="1346"/>
      <c r="L5" s="1346"/>
      <c r="M5" s="1346"/>
      <c r="N5" s="1346"/>
    </row>
    <row r="6" spans="1:30" ht="15">
      <c r="A6" s="1347" t="str">
        <f ca="1">'Ten '!A1</f>
        <v>T¹i ngµy 31 th¸ng 12 n¨m 2009</v>
      </c>
      <c r="B6" s="1348"/>
      <c r="C6" s="1348"/>
      <c r="D6" s="1348"/>
      <c r="E6" s="1348"/>
      <c r="F6" s="1348"/>
      <c r="G6" s="1348"/>
      <c r="H6" s="1348"/>
      <c r="I6" s="1348"/>
      <c r="J6" s="1348"/>
      <c r="K6" s="1348"/>
      <c r="L6" s="1348"/>
      <c r="M6" s="1348"/>
      <c r="N6" s="1348"/>
    </row>
    <row r="7" spans="1:30" ht="15">
      <c r="L7" s="646"/>
      <c r="N7" s="647" t="s">
        <v>917</v>
      </c>
    </row>
    <row r="8" spans="1:30" s="659" customFormat="1" ht="33.75" customHeight="1">
      <c r="A8" s="648" t="s">
        <v>918</v>
      </c>
      <c r="B8" s="649"/>
      <c r="C8" s="650" t="s">
        <v>919</v>
      </c>
      <c r="D8" s="649"/>
      <c r="E8" s="650" t="s">
        <v>920</v>
      </c>
      <c r="F8" s="651"/>
      <c r="G8" s="650" t="s">
        <v>1160</v>
      </c>
      <c r="H8" s="652" t="s">
        <v>1220</v>
      </c>
      <c r="I8" s="653"/>
      <c r="J8" s="654" t="s">
        <v>1112</v>
      </c>
      <c r="K8" s="649"/>
      <c r="L8" s="655" t="s">
        <v>32</v>
      </c>
      <c r="M8" s="656"/>
      <c r="N8" s="657" t="s">
        <v>916</v>
      </c>
      <c r="O8" s="658"/>
      <c r="Q8" s="660" t="s">
        <v>61</v>
      </c>
      <c r="R8" s="660" t="s">
        <v>56</v>
      </c>
      <c r="S8" s="661" t="s">
        <v>57</v>
      </c>
      <c r="T8" s="661" t="s">
        <v>58</v>
      </c>
      <c r="U8" s="661" t="s">
        <v>59</v>
      </c>
      <c r="V8" s="661" t="s">
        <v>60</v>
      </c>
      <c r="W8" s="660" t="s">
        <v>810</v>
      </c>
      <c r="X8" s="660" t="s">
        <v>809</v>
      </c>
      <c r="Y8" s="660"/>
      <c r="Z8" s="660"/>
      <c r="AA8" s="660"/>
      <c r="AB8" s="660"/>
      <c r="AC8" s="660"/>
      <c r="AD8" s="660"/>
    </row>
    <row r="9" spans="1:30" s="28" customFormat="1" ht="18" customHeight="1">
      <c r="A9" s="662">
        <v>1</v>
      </c>
      <c r="B9" s="663"/>
      <c r="C9" s="664">
        <v>2</v>
      </c>
      <c r="D9" s="663"/>
      <c r="E9" s="662">
        <v>3</v>
      </c>
      <c r="F9" s="665"/>
      <c r="G9" s="662"/>
      <c r="H9" s="662" t="s">
        <v>1277</v>
      </c>
      <c r="I9" s="666"/>
      <c r="J9" s="667" t="s">
        <v>1295</v>
      </c>
      <c r="K9" s="665"/>
      <c r="L9" s="667" t="s">
        <v>15</v>
      </c>
      <c r="M9" s="666"/>
      <c r="N9" s="667">
        <v>5</v>
      </c>
      <c r="O9" s="668" t="s">
        <v>1322</v>
      </c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1:30" s="673" customFormat="1" ht="27.75" customHeight="1">
      <c r="A10" s="669" t="s">
        <v>921</v>
      </c>
      <c r="B10" s="670"/>
      <c r="C10" s="671">
        <v>100</v>
      </c>
      <c r="D10" s="670"/>
      <c r="E10" s="671"/>
      <c r="F10" s="671"/>
      <c r="G10" s="671"/>
      <c r="H10" s="672">
        <f>H12+H16+H20+H28+H32</f>
        <v>556424584512</v>
      </c>
      <c r="I10" s="672"/>
      <c r="J10" s="672">
        <f ca="1">J12+J16+J20+J28+J32</f>
        <v>0</v>
      </c>
      <c r="K10" s="670"/>
      <c r="L10" s="672">
        <f ca="1">L12+L16+L20+L28+L32</f>
        <v>556424584512</v>
      </c>
      <c r="M10" s="672"/>
      <c r="N10" s="672">
        <f>N12+N16+N20+N28+N32</f>
        <v>274031668194</v>
      </c>
      <c r="O10" s="668" t="str">
        <f ca="1">IF(OR(L10&lt;&gt;0,N10&lt;&gt;0),"print","")</f>
        <v>print</v>
      </c>
      <c r="Q10" s="672">
        <f t="shared" ref="Q10:X10" si="0">Q12+Q16+Q20+Q28+Q32</f>
        <v>297963156690</v>
      </c>
      <c r="R10" s="672">
        <f t="shared" si="0"/>
        <v>17117848731</v>
      </c>
      <c r="S10" s="672">
        <f t="shared" si="0"/>
        <v>63947364042</v>
      </c>
      <c r="T10" s="672">
        <f t="shared" si="0"/>
        <v>122034784055</v>
      </c>
      <c r="U10" s="672">
        <f t="shared" si="0"/>
        <v>48836193333</v>
      </c>
      <c r="V10" s="672">
        <f t="shared" si="0"/>
        <v>6525237661</v>
      </c>
      <c r="W10" s="672">
        <f t="shared" si="0"/>
        <v>334994264684</v>
      </c>
      <c r="X10" s="672">
        <f t="shared" ca="1" si="0"/>
        <v>221430319828</v>
      </c>
      <c r="Y10" s="674"/>
      <c r="Z10" s="674"/>
      <c r="AA10" s="674"/>
      <c r="AB10" s="674"/>
      <c r="AC10" s="674"/>
      <c r="AD10" s="674"/>
    </row>
    <row r="11" spans="1:30" s="673" customFormat="1" ht="8.25" customHeight="1">
      <c r="A11" s="669"/>
      <c r="B11" s="670"/>
      <c r="C11" s="671"/>
      <c r="D11" s="670"/>
      <c r="E11" s="671"/>
      <c r="F11" s="671"/>
      <c r="G11" s="671"/>
      <c r="H11" s="672"/>
      <c r="I11" s="672"/>
      <c r="J11" s="672"/>
      <c r="K11" s="670"/>
      <c r="L11" s="672"/>
      <c r="M11" s="672"/>
      <c r="N11" s="672"/>
      <c r="O11" s="668" t="s">
        <v>1322</v>
      </c>
      <c r="Q11" s="674"/>
      <c r="R11" s="674"/>
      <c r="S11" s="674"/>
      <c r="T11" s="674"/>
      <c r="U11" s="674"/>
      <c r="V11" s="674"/>
      <c r="W11" s="674"/>
      <c r="X11" s="675"/>
      <c r="Y11" s="674"/>
      <c r="Z11" s="674"/>
      <c r="AA11" s="674"/>
      <c r="AB11" s="674"/>
      <c r="AC11" s="674"/>
      <c r="AD11" s="674"/>
    </row>
    <row r="12" spans="1:30" s="28" customFormat="1" ht="21" customHeight="1">
      <c r="A12" s="676" t="s">
        <v>922</v>
      </c>
      <c r="B12" s="677"/>
      <c r="C12" s="663">
        <v>110</v>
      </c>
      <c r="D12" s="677"/>
      <c r="E12" s="663"/>
      <c r="F12" s="663"/>
      <c r="G12" s="663"/>
      <c r="H12" s="678">
        <f>SUM(H13:H14)</f>
        <v>34694394048</v>
      </c>
      <c r="I12" s="678"/>
      <c r="J12" s="678">
        <f ca="1">SUM(J13:J14)</f>
        <v>0</v>
      </c>
      <c r="K12" s="677"/>
      <c r="L12" s="678">
        <f ca="1">SUM(L13:L14)</f>
        <v>34694394048</v>
      </c>
      <c r="M12" s="678"/>
      <c r="N12" s="678">
        <f>SUM(N13:N14)</f>
        <v>47586922809</v>
      </c>
      <c r="O12" s="668" t="str">
        <f ca="1">IF(OR(L12&lt;&gt;0,N12&lt;&gt;0),"print","")</f>
        <v>print</v>
      </c>
      <c r="Q12" s="678">
        <f t="shared" ref="Q12:X12" si="1">SUM(Q13:Q14)</f>
        <v>33049492826</v>
      </c>
      <c r="R12" s="678">
        <f t="shared" si="1"/>
        <v>147767825</v>
      </c>
      <c r="S12" s="678">
        <f t="shared" si="1"/>
        <v>4821764</v>
      </c>
      <c r="T12" s="678">
        <f t="shared" si="1"/>
        <v>942338723</v>
      </c>
      <c r="U12" s="678">
        <f t="shared" si="1"/>
        <v>463124234</v>
      </c>
      <c r="V12" s="678">
        <f t="shared" si="1"/>
        <v>86848676</v>
      </c>
      <c r="W12" s="678">
        <f t="shared" si="1"/>
        <v>34694394048</v>
      </c>
      <c r="X12" s="678">
        <f t="shared" ca="1" si="1"/>
        <v>0</v>
      </c>
      <c r="Y12" s="53"/>
      <c r="Z12" s="53"/>
      <c r="AA12" s="53"/>
      <c r="AB12" s="53"/>
      <c r="AC12" s="53"/>
      <c r="AD12" s="53"/>
    </row>
    <row r="13" spans="1:30" ht="18.75" customHeight="1">
      <c r="A13" s="679" t="s">
        <v>923</v>
      </c>
      <c r="B13" s="680"/>
      <c r="C13" s="681">
        <v>111</v>
      </c>
      <c r="D13" s="680"/>
      <c r="E13" s="682" t="s">
        <v>1082</v>
      </c>
      <c r="F13" s="663"/>
      <c r="G13" s="681" t="s">
        <v>1278</v>
      </c>
      <c r="H13" s="683">
        <f>SUM(Q13:V13)</f>
        <v>34694394048</v>
      </c>
      <c r="I13" s="684"/>
      <c r="J13" s="684">
        <f ca="1">SUMIF(BL!$B$7:$N$102,'BS (2)'!G13,BL!$N$7:$N$102)</f>
        <v>0</v>
      </c>
      <c r="K13" s="680"/>
      <c r="L13" s="684">
        <f ca="1">J13+H13</f>
        <v>34694394048</v>
      </c>
      <c r="M13" s="684"/>
      <c r="N13" s="683">
        <v>47586922809</v>
      </c>
      <c r="O13" s="668" t="str">
        <f ca="1">IF(OR(L13&lt;&gt;0,N13&lt;&gt;0),"print","")</f>
        <v>print</v>
      </c>
      <c r="Q13" s="629">
        <v>33049492826</v>
      </c>
      <c r="R13" s="629">
        <v>147767825</v>
      </c>
      <c r="S13" s="629">
        <v>4821764</v>
      </c>
      <c r="T13" s="629">
        <v>942338723</v>
      </c>
      <c r="U13" s="629">
        <v>463124234</v>
      </c>
      <c r="V13" s="629">
        <v>86848676</v>
      </c>
      <c r="W13" s="629">
        <v>34694394048</v>
      </c>
      <c r="X13" s="675">
        <f ca="1">L13-W13</f>
        <v>0</v>
      </c>
    </row>
    <row r="14" spans="1:30" ht="18.75" customHeight="1">
      <c r="A14" s="680" t="s">
        <v>924</v>
      </c>
      <c r="B14" s="680"/>
      <c r="C14" s="681">
        <v>112</v>
      </c>
      <c r="D14" s="680"/>
      <c r="E14" s="663"/>
      <c r="F14" s="663"/>
      <c r="G14" s="681" t="s">
        <v>1268</v>
      </c>
      <c r="H14" s="683">
        <f>SUM(Q14:V14)</f>
        <v>0</v>
      </c>
      <c r="I14" s="684"/>
      <c r="J14" s="684">
        <f ca="1">SUMIF(BL!$B$7:$N$102,'BS (2)'!G14,BL!$N$7:$N$102)</f>
        <v>0</v>
      </c>
      <c r="K14" s="680"/>
      <c r="L14" s="684">
        <f ca="1">J14+H14</f>
        <v>0</v>
      </c>
      <c r="M14" s="684"/>
      <c r="N14" s="683">
        <v>0</v>
      </c>
      <c r="O14" s="668" t="str">
        <f ca="1">IF(OR(L14&lt;&gt;0,N14&lt;&gt;0),"print","")</f>
        <v/>
      </c>
      <c r="X14" s="675">
        <f ca="1">L14-W14</f>
        <v>0</v>
      </c>
    </row>
    <row r="15" spans="1:30" ht="8.25" customHeight="1">
      <c r="A15" s="680"/>
      <c r="B15" s="680"/>
      <c r="C15" s="681"/>
      <c r="D15" s="680"/>
      <c r="E15" s="663"/>
      <c r="F15" s="663"/>
      <c r="G15" s="681"/>
      <c r="H15" s="684"/>
      <c r="I15" s="684"/>
      <c r="J15" s="684"/>
      <c r="K15" s="680"/>
      <c r="L15" s="684"/>
      <c r="M15" s="684"/>
      <c r="N15" s="684"/>
      <c r="O15" s="668" t="s">
        <v>1322</v>
      </c>
      <c r="X15" s="675">
        <f>L15-W15</f>
        <v>0</v>
      </c>
    </row>
    <row r="16" spans="1:30" s="28" customFormat="1" ht="21" customHeight="1">
      <c r="A16" s="676" t="s">
        <v>925</v>
      </c>
      <c r="B16" s="677"/>
      <c r="C16" s="663">
        <v>120</v>
      </c>
      <c r="D16" s="677"/>
      <c r="E16" s="682" t="s">
        <v>1083</v>
      </c>
      <c r="F16" s="663"/>
      <c r="G16" s="663"/>
      <c r="H16" s="678">
        <f>SUM(H17:H18)</f>
        <v>25000000000</v>
      </c>
      <c r="I16" s="678"/>
      <c r="J16" s="678">
        <f ca="1">SUM(J17:J18)</f>
        <v>0</v>
      </c>
      <c r="K16" s="677"/>
      <c r="L16" s="678">
        <f ca="1">SUM(L17:L18)</f>
        <v>25000000000</v>
      </c>
      <c r="M16" s="678"/>
      <c r="N16" s="678">
        <f>SUM(N17:N18)</f>
        <v>5000000000</v>
      </c>
      <c r="O16" s="668" t="s">
        <v>1322</v>
      </c>
      <c r="Q16" s="678">
        <f t="shared" ref="Q16:X16" si="2">SUM(Q17:Q18)</f>
        <v>25000000000</v>
      </c>
      <c r="R16" s="678">
        <f t="shared" si="2"/>
        <v>0</v>
      </c>
      <c r="S16" s="678">
        <f t="shared" si="2"/>
        <v>0</v>
      </c>
      <c r="T16" s="678">
        <f t="shared" si="2"/>
        <v>0</v>
      </c>
      <c r="U16" s="678">
        <f t="shared" si="2"/>
        <v>0</v>
      </c>
      <c r="V16" s="678">
        <f t="shared" si="2"/>
        <v>0</v>
      </c>
      <c r="W16" s="678">
        <f t="shared" si="2"/>
        <v>25000000000</v>
      </c>
      <c r="X16" s="678">
        <f t="shared" ca="1" si="2"/>
        <v>0</v>
      </c>
      <c r="Y16" s="53"/>
      <c r="Z16" s="53"/>
      <c r="AA16" s="53"/>
      <c r="AB16" s="53"/>
      <c r="AC16" s="53"/>
      <c r="AD16" s="53"/>
    </row>
    <row r="17" spans="1:30" ht="18.75" customHeight="1">
      <c r="A17" s="680" t="s">
        <v>926</v>
      </c>
      <c r="B17" s="680"/>
      <c r="C17" s="681">
        <v>121</v>
      </c>
      <c r="D17" s="680"/>
      <c r="E17" s="663"/>
      <c r="F17" s="663"/>
      <c r="G17" s="681" t="s">
        <v>1172</v>
      </c>
      <c r="H17" s="683">
        <f>SUM(Q17:V17)</f>
        <v>25000000000</v>
      </c>
      <c r="I17" s="684"/>
      <c r="J17" s="684">
        <f ca="1">SUMIF(BL!$B$7:$N$102,'BS (2)'!G17,BL!$N$7:$N$102)</f>
        <v>0</v>
      </c>
      <c r="K17" s="680"/>
      <c r="L17" s="684">
        <f ca="1">J17+H17</f>
        <v>25000000000</v>
      </c>
      <c r="M17" s="684"/>
      <c r="N17" s="683">
        <v>5000000000</v>
      </c>
      <c r="O17" s="668" t="str">
        <f ca="1">IF(OR(L17&lt;&gt;0,N17&lt;&gt;0),"print","")</f>
        <v>print</v>
      </c>
      <c r="Q17" s="629">
        <v>25000000000</v>
      </c>
      <c r="W17" s="629">
        <v>25000000000</v>
      </c>
      <c r="X17" s="675">
        <f ca="1">L17-W17</f>
        <v>0</v>
      </c>
    </row>
    <row r="18" spans="1:30" ht="18.75" customHeight="1">
      <c r="A18" s="685" t="s">
        <v>419</v>
      </c>
      <c r="B18" s="680"/>
      <c r="C18" s="681">
        <v>129</v>
      </c>
      <c r="D18" s="680"/>
      <c r="E18" s="663"/>
      <c r="F18" s="663"/>
      <c r="G18" s="681" t="s">
        <v>1221</v>
      </c>
      <c r="H18" s="683">
        <f>SUM(Q18:V18)</f>
        <v>0</v>
      </c>
      <c r="I18" s="684"/>
      <c r="J18" s="684">
        <f ca="1">SUMIF(BL!$B$7:$N$102,'BS (2)'!G18,BL!$N$7:$N$102)</f>
        <v>0</v>
      </c>
      <c r="K18" s="680"/>
      <c r="L18" s="684">
        <f ca="1">J18+H18</f>
        <v>0</v>
      </c>
      <c r="M18" s="684"/>
      <c r="N18" s="683"/>
      <c r="O18" s="668" t="str">
        <f ca="1">IF(OR(L18&lt;&gt;0,N18&lt;&gt;0),"print","")</f>
        <v/>
      </c>
      <c r="X18" s="675">
        <f ca="1">L18-W18</f>
        <v>0</v>
      </c>
    </row>
    <row r="19" spans="1:30" ht="8.25" customHeight="1">
      <c r="A19" s="680"/>
      <c r="B19" s="680"/>
      <c r="C19" s="681"/>
      <c r="D19" s="680"/>
      <c r="E19" s="663"/>
      <c r="F19" s="663"/>
      <c r="G19" s="681"/>
      <c r="H19" s="684"/>
      <c r="I19" s="684"/>
      <c r="J19" s="684"/>
      <c r="K19" s="680"/>
      <c r="L19" s="684"/>
      <c r="M19" s="684"/>
      <c r="N19" s="684"/>
      <c r="O19" s="668"/>
      <c r="X19" s="675"/>
    </row>
    <row r="20" spans="1:30" s="28" customFormat="1" ht="21" customHeight="1">
      <c r="A20" s="676" t="s">
        <v>927</v>
      </c>
      <c r="B20" s="677"/>
      <c r="C20" s="663">
        <v>130</v>
      </c>
      <c r="D20" s="677"/>
      <c r="E20" s="663"/>
      <c r="F20" s="663"/>
      <c r="G20" s="663"/>
      <c r="H20" s="678">
        <f>SUM(H21:H26)</f>
        <v>306337799464</v>
      </c>
      <c r="I20" s="678"/>
      <c r="J20" s="678">
        <f ca="1">SUM(J21:J26)</f>
        <v>0</v>
      </c>
      <c r="K20" s="677"/>
      <c r="L20" s="678">
        <f ca="1">SUM(L21:L26)</f>
        <v>306337799464</v>
      </c>
      <c r="M20" s="678"/>
      <c r="N20" s="678">
        <f>SUM(N21:N26)</f>
        <v>86389754828</v>
      </c>
      <c r="O20" s="668" t="str">
        <f t="shared" ref="O20:O26" ca="1" si="3">IF(OR(L20&lt;&gt;0,N20&lt;&gt;0),"print","")</f>
        <v>print</v>
      </c>
      <c r="Q20" s="678">
        <f t="shared" ref="Q20:X20" si="4">SUM(Q21:Q26)</f>
        <v>264189728914</v>
      </c>
      <c r="R20" s="678">
        <f t="shared" si="4"/>
        <v>533391483</v>
      </c>
      <c r="S20" s="678">
        <f t="shared" si="4"/>
        <v>11982764683</v>
      </c>
      <c r="T20" s="678">
        <f t="shared" si="4"/>
        <v>16181979037</v>
      </c>
      <c r="U20" s="678">
        <f t="shared" si="4"/>
        <v>12684099251</v>
      </c>
      <c r="V20" s="678">
        <f t="shared" si="4"/>
        <v>765836096</v>
      </c>
      <c r="W20" s="678">
        <f t="shared" si="4"/>
        <v>84907479636</v>
      </c>
      <c r="X20" s="678">
        <f t="shared" ca="1" si="4"/>
        <v>221430319828</v>
      </c>
      <c r="Y20" s="53"/>
      <c r="Z20" s="53"/>
      <c r="AA20" s="53"/>
      <c r="AB20" s="53"/>
      <c r="AC20" s="53"/>
      <c r="AD20" s="53"/>
    </row>
    <row r="21" spans="1:30" ht="18.75" customHeight="1">
      <c r="A21" s="680" t="s">
        <v>929</v>
      </c>
      <c r="B21" s="680"/>
      <c r="C21" s="681">
        <v>131</v>
      </c>
      <c r="D21" s="680"/>
      <c r="E21" s="663"/>
      <c r="F21" s="663"/>
      <c r="G21" s="681" t="s">
        <v>1165</v>
      </c>
      <c r="H21" s="683">
        <f t="shared" ref="H21:H26" si="5">SUM(Q21:V21)</f>
        <v>53030944594</v>
      </c>
      <c r="I21" s="684"/>
      <c r="J21" s="684">
        <f ca="1">SUMIF(BL!$B$7:$N$102,'BS (2)'!G21,BL!$N$7:$N$102)</f>
        <v>0</v>
      </c>
      <c r="K21" s="680"/>
      <c r="L21" s="684">
        <f t="shared" ref="L21:L26" ca="1" si="6">J21+H21</f>
        <v>53030944594</v>
      </c>
      <c r="M21" s="684"/>
      <c r="N21" s="683">
        <v>41003924109</v>
      </c>
      <c r="O21" s="668" t="str">
        <f t="shared" ca="1" si="3"/>
        <v>print</v>
      </c>
      <c r="Q21" s="629">
        <v>23566089956</v>
      </c>
      <c r="R21" s="629">
        <v>476365449</v>
      </c>
      <c r="S21" s="629">
        <v>6405555475</v>
      </c>
      <c r="T21" s="629">
        <v>14665615047</v>
      </c>
      <c r="U21" s="629">
        <v>7917318667</v>
      </c>
      <c r="W21" s="629">
        <v>52132952263</v>
      </c>
      <c r="X21" s="675">
        <f t="shared" ref="X21:X27" ca="1" si="7">L21-W21</f>
        <v>897992331</v>
      </c>
      <c r="Y21" s="629" t="s">
        <v>852</v>
      </c>
    </row>
    <row r="22" spans="1:30" ht="18.75" customHeight="1">
      <c r="A22" s="686" t="s">
        <v>1341</v>
      </c>
      <c r="B22" s="680"/>
      <c r="C22" s="681">
        <v>132</v>
      </c>
      <c r="D22" s="680"/>
      <c r="E22" s="663"/>
      <c r="F22" s="663"/>
      <c r="G22" s="681" t="s">
        <v>1187</v>
      </c>
      <c r="H22" s="683">
        <f t="shared" si="5"/>
        <v>30235894937</v>
      </c>
      <c r="I22" s="684"/>
      <c r="J22" s="684">
        <f ca="1">SUMIF(BL!$B$7:$N$102,'BS (2)'!G22,BL!$N$7:$N$102)</f>
        <v>0</v>
      </c>
      <c r="K22" s="680"/>
      <c r="L22" s="684">
        <f t="shared" ca="1" si="6"/>
        <v>30235894937</v>
      </c>
      <c r="M22" s="684"/>
      <c r="N22" s="683">
        <v>42863802061</v>
      </c>
      <c r="O22" s="668" t="str">
        <f t="shared" ca="1" si="3"/>
        <v>print</v>
      </c>
      <c r="P22" s="687"/>
      <c r="Q22" s="629">
        <v>21286190378</v>
      </c>
      <c r="S22" s="629">
        <v>4805600000</v>
      </c>
      <c r="T22" s="629">
        <v>702943559</v>
      </c>
      <c r="U22" s="629">
        <v>2681161000</v>
      </c>
      <c r="V22" s="629">
        <v>760000000</v>
      </c>
      <c r="W22" s="629">
        <v>30235894937</v>
      </c>
      <c r="X22" s="675">
        <f t="shared" ca="1" si="7"/>
        <v>0</v>
      </c>
    </row>
    <row r="23" spans="1:30" ht="18.75" customHeight="1">
      <c r="A23" s="685" t="s">
        <v>420</v>
      </c>
      <c r="B23" s="680"/>
      <c r="C23" s="681">
        <v>133</v>
      </c>
      <c r="D23" s="680"/>
      <c r="E23" s="663"/>
      <c r="F23" s="688"/>
      <c r="G23" s="681" t="s">
        <v>1168</v>
      </c>
      <c r="H23" s="683">
        <f t="shared" si="5"/>
        <v>220532327497</v>
      </c>
      <c r="I23" s="684"/>
      <c r="J23" s="684">
        <f ca="1">SUMIF(BL!$B$7:$N$102,'BS (2)'!G23,BL!$N$7:$N$102)</f>
        <v>0</v>
      </c>
      <c r="K23" s="680"/>
      <c r="L23" s="684">
        <f t="shared" ca="1" si="6"/>
        <v>220532327497</v>
      </c>
      <c r="M23" s="684"/>
      <c r="N23" s="683">
        <v>0</v>
      </c>
      <c r="O23" s="689" t="str">
        <f t="shared" ca="1" si="3"/>
        <v>print</v>
      </c>
      <c r="Q23" s="629">
        <v>220532327497</v>
      </c>
      <c r="X23" s="675">
        <f t="shared" ca="1" si="7"/>
        <v>220532327497</v>
      </c>
    </row>
    <row r="24" spans="1:30" ht="18.75" customHeight="1">
      <c r="A24" s="685" t="s">
        <v>1337</v>
      </c>
      <c r="B24" s="680"/>
      <c r="C24" s="681">
        <v>134</v>
      </c>
      <c r="D24" s="680"/>
      <c r="E24" s="663"/>
      <c r="F24" s="688"/>
      <c r="G24" s="681" t="s">
        <v>1166</v>
      </c>
      <c r="H24" s="683">
        <f t="shared" si="5"/>
        <v>0</v>
      </c>
      <c r="I24" s="684"/>
      <c r="J24" s="684">
        <f ca="1">SUMIF(BL!$B$7:$N$102,'BS (2)'!G24,BL!$N$7:$N$102)</f>
        <v>0</v>
      </c>
      <c r="K24" s="680"/>
      <c r="L24" s="684">
        <f t="shared" ca="1" si="6"/>
        <v>0</v>
      </c>
      <c r="M24" s="684"/>
      <c r="N24" s="683">
        <v>0</v>
      </c>
      <c r="O24" s="689" t="str">
        <f t="shared" ca="1" si="3"/>
        <v/>
      </c>
      <c r="X24" s="675">
        <f t="shared" ca="1" si="7"/>
        <v>0</v>
      </c>
    </row>
    <row r="25" spans="1:30" ht="18.75" customHeight="1">
      <c r="A25" s="686" t="s">
        <v>421</v>
      </c>
      <c r="B25" s="680"/>
      <c r="C25" s="681">
        <v>138</v>
      </c>
      <c r="D25" s="680"/>
      <c r="E25" s="682" t="s">
        <v>1084</v>
      </c>
      <c r="F25" s="663"/>
      <c r="G25" s="681" t="s">
        <v>1167</v>
      </c>
      <c r="H25" s="683">
        <f t="shared" si="5"/>
        <v>4120900562</v>
      </c>
      <c r="I25" s="684"/>
      <c r="J25" s="684">
        <f ca="1">SUMIF(BL!$B$7:$N$102,'BS (2)'!G25,BL!$N$7:$N$102)</f>
        <v>0</v>
      </c>
      <c r="K25" s="680"/>
      <c r="L25" s="684">
        <f t="shared" ca="1" si="6"/>
        <v>4120900562</v>
      </c>
      <c r="M25" s="684"/>
      <c r="N25" s="683">
        <v>3695328784</v>
      </c>
      <c r="O25" s="668" t="str">
        <f t="shared" ca="1" si="3"/>
        <v>print</v>
      </c>
      <c r="P25" s="687"/>
      <c r="Q25" s="629">
        <v>387389209</v>
      </c>
      <c r="R25" s="629">
        <v>57026034</v>
      </c>
      <c r="S25" s="629">
        <v>771609208</v>
      </c>
      <c r="T25" s="629">
        <v>813420431</v>
      </c>
      <c r="U25" s="629">
        <v>2085619584</v>
      </c>
      <c r="V25" s="629">
        <v>5836096</v>
      </c>
      <c r="W25" s="629">
        <v>4120900562</v>
      </c>
      <c r="X25" s="675">
        <f t="shared" ca="1" si="7"/>
        <v>0</v>
      </c>
      <c r="Y25" s="690"/>
    </row>
    <row r="26" spans="1:30" ht="18.75" customHeight="1">
      <c r="A26" s="685" t="s">
        <v>846</v>
      </c>
      <c r="B26" s="680"/>
      <c r="C26" s="681">
        <v>139</v>
      </c>
      <c r="D26" s="680"/>
      <c r="E26" s="663"/>
      <c r="F26" s="663"/>
      <c r="G26" s="681" t="s">
        <v>1222</v>
      </c>
      <c r="H26" s="683">
        <f t="shared" si="5"/>
        <v>-1582268126</v>
      </c>
      <c r="I26" s="684"/>
      <c r="J26" s="684">
        <f ca="1">SUMIF(BL!$B$7:$N$102,'BS (2)'!G26,BL!$N$7:$N$102)</f>
        <v>0</v>
      </c>
      <c r="K26" s="680"/>
      <c r="L26" s="684">
        <f t="shared" ca="1" si="6"/>
        <v>-1582268126</v>
      </c>
      <c r="M26" s="684"/>
      <c r="N26" s="683">
        <v>-1173300126</v>
      </c>
      <c r="O26" s="668" t="str">
        <f t="shared" ca="1" si="3"/>
        <v>print</v>
      </c>
      <c r="Q26" s="629">
        <v>-1582268126</v>
      </c>
      <c r="W26" s="629">
        <v>-1582268126</v>
      </c>
      <c r="X26" s="675">
        <f t="shared" ca="1" si="7"/>
        <v>0</v>
      </c>
    </row>
    <row r="27" spans="1:30" ht="8.25" customHeight="1">
      <c r="A27" s="685"/>
      <c r="B27" s="680"/>
      <c r="C27" s="681"/>
      <c r="D27" s="680"/>
      <c r="E27" s="663"/>
      <c r="F27" s="663"/>
      <c r="G27" s="681"/>
      <c r="H27" s="684"/>
      <c r="I27" s="684"/>
      <c r="J27" s="684"/>
      <c r="K27" s="680"/>
      <c r="L27" s="684"/>
      <c r="M27" s="684"/>
      <c r="N27" s="684"/>
      <c r="O27" s="668" t="s">
        <v>1322</v>
      </c>
      <c r="X27" s="675">
        <f t="shared" si="7"/>
        <v>0</v>
      </c>
    </row>
    <row r="28" spans="1:30" s="28" customFormat="1" ht="21" customHeight="1">
      <c r="A28" s="676" t="s">
        <v>930</v>
      </c>
      <c r="B28" s="677"/>
      <c r="C28" s="663">
        <v>140</v>
      </c>
      <c r="D28" s="677"/>
      <c r="E28" s="663"/>
      <c r="F28" s="663"/>
      <c r="G28" s="663"/>
      <c r="H28" s="678">
        <f>SUM(H29:H30)</f>
        <v>187416374221</v>
      </c>
      <c r="I28" s="678"/>
      <c r="J28" s="678">
        <f ca="1">SUM(J29:J30)</f>
        <v>0</v>
      </c>
      <c r="K28" s="677"/>
      <c r="L28" s="678">
        <f ca="1">SUM(L29:L30)</f>
        <v>187416374221</v>
      </c>
      <c r="M28" s="678"/>
      <c r="N28" s="678">
        <f>SUM(N29:N30)</f>
        <v>133058858722</v>
      </c>
      <c r="O28" s="668" t="s">
        <v>1322</v>
      </c>
      <c r="Q28" s="678">
        <f t="shared" ref="Q28:X28" si="8">SUM(Q29:Q30)</f>
        <v>-25466076178</v>
      </c>
      <c r="R28" s="678">
        <f t="shared" si="8"/>
        <v>15751406997</v>
      </c>
      <c r="S28" s="678">
        <f t="shared" si="8"/>
        <v>51741065537</v>
      </c>
      <c r="T28" s="678">
        <f t="shared" si="8"/>
        <v>104411062547</v>
      </c>
      <c r="U28" s="678">
        <f t="shared" si="8"/>
        <v>35569102140</v>
      </c>
      <c r="V28" s="678">
        <f t="shared" si="8"/>
        <v>5409813178</v>
      </c>
      <c r="W28" s="678">
        <f t="shared" si="8"/>
        <v>187416374221</v>
      </c>
      <c r="X28" s="678">
        <f t="shared" ca="1" si="8"/>
        <v>0</v>
      </c>
      <c r="Y28" s="53"/>
      <c r="Z28" s="53"/>
      <c r="AA28" s="53"/>
      <c r="AB28" s="53"/>
      <c r="AC28" s="53"/>
      <c r="AD28" s="53"/>
    </row>
    <row r="29" spans="1:30" ht="18.75" customHeight="1">
      <c r="A29" s="680" t="s">
        <v>931</v>
      </c>
      <c r="B29" s="680"/>
      <c r="C29" s="681">
        <v>141</v>
      </c>
      <c r="D29" s="680"/>
      <c r="E29" s="682" t="s">
        <v>1085</v>
      </c>
      <c r="F29" s="663"/>
      <c r="G29" s="681" t="s">
        <v>1232</v>
      </c>
      <c r="H29" s="683">
        <f>SUM(Q29:V29)</f>
        <v>187416374221</v>
      </c>
      <c r="I29" s="684"/>
      <c r="J29" s="684">
        <f ca="1">SUMIF(BL!$B$7:$N$102,'BS (2)'!G29,BL!$N$7:$N$102)</f>
        <v>0</v>
      </c>
      <c r="K29" s="680"/>
      <c r="L29" s="684">
        <f ca="1">J29+H29</f>
        <v>187416374221</v>
      </c>
      <c r="M29" s="684"/>
      <c r="N29" s="683">
        <v>133058858722</v>
      </c>
      <c r="O29" s="668" t="str">
        <f ca="1">IF(OR(L29&lt;&gt;0,N29&lt;&gt;0),"print","")</f>
        <v>print</v>
      </c>
      <c r="Q29" s="629">
        <v>-25466076178</v>
      </c>
      <c r="R29" s="629">
        <v>15751406997</v>
      </c>
      <c r="S29" s="629">
        <v>51741065537</v>
      </c>
      <c r="T29" s="629">
        <v>104411062547</v>
      </c>
      <c r="U29" s="629">
        <v>35569102140</v>
      </c>
      <c r="V29" s="629">
        <v>5409813178</v>
      </c>
      <c r="W29" s="629">
        <v>187416374221</v>
      </c>
      <c r="X29" s="675">
        <f ca="1">L29-W29</f>
        <v>0</v>
      </c>
    </row>
    <row r="30" spans="1:30" ht="18.75" customHeight="1">
      <c r="A30" s="680" t="s">
        <v>932</v>
      </c>
      <c r="B30" s="680"/>
      <c r="C30" s="681">
        <v>149</v>
      </c>
      <c r="D30" s="680"/>
      <c r="E30" s="663"/>
      <c r="F30" s="663"/>
      <c r="G30" s="681" t="s">
        <v>1223</v>
      </c>
      <c r="H30" s="683">
        <f>SUM(Q30:V30)</f>
        <v>0</v>
      </c>
      <c r="I30" s="684"/>
      <c r="J30" s="684">
        <f ca="1">SUMIF(BL!$B$7:$N$102,'BS (2)'!G30,BL!$N$7:$N$102)</f>
        <v>0</v>
      </c>
      <c r="K30" s="680"/>
      <c r="L30" s="684">
        <f ca="1">J30+H30</f>
        <v>0</v>
      </c>
      <c r="M30" s="684"/>
      <c r="N30" s="683">
        <v>0</v>
      </c>
      <c r="O30" s="668" t="str">
        <f ca="1">IF(OR(L30&lt;&gt;0,N30&lt;&gt;0),"print","")</f>
        <v/>
      </c>
      <c r="X30" s="675">
        <f ca="1">L30-W30</f>
        <v>0</v>
      </c>
    </row>
    <row r="31" spans="1:30" ht="8.25" customHeight="1">
      <c r="A31" s="680"/>
      <c r="B31" s="680"/>
      <c r="C31" s="681"/>
      <c r="D31" s="680"/>
      <c r="E31" s="663"/>
      <c r="F31" s="663"/>
      <c r="G31" s="681"/>
      <c r="H31" s="684"/>
      <c r="I31" s="684"/>
      <c r="J31" s="684"/>
      <c r="K31" s="680"/>
      <c r="L31" s="684"/>
      <c r="M31" s="684"/>
      <c r="N31" s="684"/>
      <c r="O31" s="668" t="s">
        <v>1322</v>
      </c>
      <c r="X31" s="675">
        <f>L31-W31</f>
        <v>0</v>
      </c>
    </row>
    <row r="32" spans="1:30" s="28" customFormat="1" ht="21" customHeight="1">
      <c r="A32" s="676" t="s">
        <v>933</v>
      </c>
      <c r="B32" s="677"/>
      <c r="C32" s="663">
        <v>150</v>
      </c>
      <c r="D32" s="677"/>
      <c r="E32" s="663"/>
      <c r="F32" s="663"/>
      <c r="G32" s="663"/>
      <c r="H32" s="678">
        <f>SUM(H33:H36)</f>
        <v>2976016779</v>
      </c>
      <c r="I32" s="678"/>
      <c r="J32" s="678">
        <f ca="1">SUM(J33:J36)</f>
        <v>0</v>
      </c>
      <c r="K32" s="677"/>
      <c r="L32" s="678">
        <f ca="1">SUM(L33:L36)</f>
        <v>2976016779</v>
      </c>
      <c r="M32" s="678"/>
      <c r="N32" s="678">
        <f>SUM(N33:N36)</f>
        <v>1996131835</v>
      </c>
      <c r="O32" s="668" t="str">
        <f ca="1">IF(OR(L32&lt;&gt;0,N32&lt;&gt;0),"print","")</f>
        <v>print</v>
      </c>
      <c r="Q32" s="678">
        <f t="shared" ref="Q32:X32" si="9">SUM(Q33:Q36)</f>
        <v>1190011128</v>
      </c>
      <c r="R32" s="678">
        <f t="shared" si="9"/>
        <v>685282426</v>
      </c>
      <c r="S32" s="678">
        <f t="shared" si="9"/>
        <v>218712058</v>
      </c>
      <c r="T32" s="678">
        <f t="shared" si="9"/>
        <v>499403748</v>
      </c>
      <c r="U32" s="678">
        <f t="shared" si="9"/>
        <v>119867708</v>
      </c>
      <c r="V32" s="678">
        <f t="shared" si="9"/>
        <v>262739711</v>
      </c>
      <c r="W32" s="678">
        <f t="shared" si="9"/>
        <v>2976016779</v>
      </c>
      <c r="X32" s="678">
        <f t="shared" ca="1" si="9"/>
        <v>0</v>
      </c>
      <c r="Y32" s="53"/>
      <c r="Z32" s="53"/>
      <c r="AA32" s="53"/>
      <c r="AB32" s="53"/>
      <c r="AC32" s="53"/>
      <c r="AD32" s="53"/>
    </row>
    <row r="33" spans="1:30" ht="18.75" customHeight="1">
      <c r="A33" s="679" t="s">
        <v>934</v>
      </c>
      <c r="B33" s="680"/>
      <c r="C33" s="681">
        <v>151</v>
      </c>
      <c r="D33" s="680"/>
      <c r="E33" s="663"/>
      <c r="F33" s="663"/>
      <c r="G33" s="681" t="s">
        <v>1169</v>
      </c>
      <c r="H33" s="683">
        <f>SUM(Q33:V33)</f>
        <v>0</v>
      </c>
      <c r="I33" s="684"/>
      <c r="J33" s="684">
        <f ca="1">SUMIF(BL!$B$7:$N$102,'BS (2)'!G33,BL!$N$7:$N$102)</f>
        <v>0</v>
      </c>
      <c r="K33" s="680"/>
      <c r="L33" s="684">
        <f ca="1">J33+H33</f>
        <v>0</v>
      </c>
      <c r="M33" s="684"/>
      <c r="N33" s="683">
        <v>0</v>
      </c>
      <c r="O33" s="668" t="str">
        <f ca="1">IF(OR(L33&lt;&gt;0,N33&lt;&gt;0),"print","")</f>
        <v/>
      </c>
      <c r="X33" s="675">
        <f ca="1">L33-W33</f>
        <v>0</v>
      </c>
    </row>
    <row r="34" spans="1:30" ht="18.75" customHeight="1">
      <c r="A34" s="686" t="s">
        <v>422</v>
      </c>
      <c r="B34" s="680"/>
      <c r="C34" s="681">
        <v>152</v>
      </c>
      <c r="D34" s="680"/>
      <c r="E34" s="663"/>
      <c r="F34" s="663"/>
      <c r="G34" s="681" t="s">
        <v>1299</v>
      </c>
      <c r="H34" s="683">
        <f>SUM(Q34:V34)</f>
        <v>1063746551</v>
      </c>
      <c r="I34" s="684"/>
      <c r="J34" s="684">
        <f ca="1">SUMIF(BL!$B$7:$N$102,'BS (2)'!G34,BL!$N$7:$N$102)</f>
        <v>0</v>
      </c>
      <c r="K34" s="680"/>
      <c r="L34" s="684">
        <f ca="1">J34+H34</f>
        <v>1063746551</v>
      </c>
      <c r="M34" s="684"/>
      <c r="N34" s="683">
        <v>364400166</v>
      </c>
      <c r="O34" s="668" t="str">
        <f ca="1">IF(OR(L34&lt;&gt;0,N34&lt;&gt;0),"print","")</f>
        <v>print</v>
      </c>
      <c r="Q34" s="629">
        <v>449172664</v>
      </c>
      <c r="R34" s="629">
        <v>445222262</v>
      </c>
      <c r="S34" s="629">
        <v>0</v>
      </c>
      <c r="T34" s="629">
        <v>0</v>
      </c>
      <c r="V34" s="629">
        <v>169351625</v>
      </c>
      <c r="W34" s="629">
        <v>1063746551</v>
      </c>
      <c r="X34" s="675">
        <f ca="1">L34-W34</f>
        <v>0</v>
      </c>
      <c r="Y34" s="629" t="s">
        <v>853</v>
      </c>
    </row>
    <row r="35" spans="1:30" ht="18.75" customHeight="1">
      <c r="A35" s="685" t="s">
        <v>442</v>
      </c>
      <c r="B35" s="680"/>
      <c r="C35" s="681">
        <v>154</v>
      </c>
      <c r="D35" s="680"/>
      <c r="E35" s="682" t="s">
        <v>1086</v>
      </c>
      <c r="F35" s="688"/>
      <c r="G35" s="681" t="s">
        <v>1300</v>
      </c>
      <c r="H35" s="683">
        <f>SUM(Q35:V35)</f>
        <v>0</v>
      </c>
      <c r="I35" s="684"/>
      <c r="J35" s="684">
        <f ca="1">SUMIF(BL!$B$7:$N$102,'BS (2)'!G35,BL!$N$7:$N$102)</f>
        <v>0</v>
      </c>
      <c r="K35" s="680"/>
      <c r="L35" s="684">
        <f ca="1">J35+H35</f>
        <v>0</v>
      </c>
      <c r="M35" s="684"/>
      <c r="N35" s="683">
        <v>0</v>
      </c>
      <c r="O35" s="668" t="str">
        <f ca="1">IF(OR(L35&lt;&gt;0,N35&lt;&gt;0),"print","")</f>
        <v/>
      </c>
      <c r="X35" s="675">
        <f ca="1">L35-W35</f>
        <v>0</v>
      </c>
    </row>
    <row r="36" spans="1:30" ht="18.75" customHeight="1">
      <c r="A36" s="685" t="s">
        <v>423</v>
      </c>
      <c r="B36" s="680"/>
      <c r="C36" s="681">
        <v>158</v>
      </c>
      <c r="D36" s="680"/>
      <c r="E36" s="663"/>
      <c r="F36" s="681"/>
      <c r="G36" s="681" t="s">
        <v>1239</v>
      </c>
      <c r="H36" s="683">
        <f>SUM(Q36:V36)</f>
        <v>1912270228</v>
      </c>
      <c r="I36" s="684"/>
      <c r="J36" s="684">
        <f ca="1">SUMIF(BL!$B$7:$N$102,'BS (2)'!G36,BL!$N$7:$N$102)</f>
        <v>0</v>
      </c>
      <c r="K36" s="680"/>
      <c r="L36" s="684">
        <f ca="1">J36+H36</f>
        <v>1912270228</v>
      </c>
      <c r="M36" s="684"/>
      <c r="N36" s="683">
        <v>1631731669</v>
      </c>
      <c r="O36" s="668" t="str">
        <f ca="1">IF(OR(L36&lt;&gt;0,N36&lt;&gt;0),"print","")</f>
        <v>print</v>
      </c>
      <c r="Q36" s="629">
        <v>740838464</v>
      </c>
      <c r="R36" s="629">
        <v>240060164</v>
      </c>
      <c r="S36" s="629">
        <v>218712058</v>
      </c>
      <c r="T36" s="629">
        <v>499403748</v>
      </c>
      <c r="U36" s="629">
        <v>119867708</v>
      </c>
      <c r="V36" s="629">
        <v>93388086</v>
      </c>
      <c r="W36" s="629">
        <v>1912270228</v>
      </c>
      <c r="X36" s="675">
        <f ca="1">L36-W36</f>
        <v>0</v>
      </c>
    </row>
    <row r="37" spans="1:30" ht="8.25" customHeight="1">
      <c r="A37" s="680"/>
      <c r="B37" s="680"/>
      <c r="C37" s="681"/>
      <c r="D37" s="680"/>
      <c r="E37" s="663"/>
      <c r="F37" s="681"/>
      <c r="G37" s="681"/>
      <c r="H37" s="684"/>
      <c r="I37" s="684"/>
      <c r="J37" s="684"/>
      <c r="K37" s="680"/>
      <c r="L37" s="684"/>
      <c r="M37" s="684"/>
      <c r="N37" s="684"/>
      <c r="O37" s="668" t="s">
        <v>1322</v>
      </c>
      <c r="X37" s="675">
        <f>L37-W37</f>
        <v>0</v>
      </c>
    </row>
    <row r="38" spans="1:30" s="673" customFormat="1" ht="21" customHeight="1">
      <c r="A38" s="669" t="s">
        <v>915</v>
      </c>
      <c r="B38" s="670"/>
      <c r="C38" s="671">
        <v>200</v>
      </c>
      <c r="D38" s="670"/>
      <c r="E38" s="663"/>
      <c r="F38" s="671"/>
      <c r="G38" s="671"/>
      <c r="H38" s="678">
        <f>H39+H46+H58+H62+H68</f>
        <v>219956564021</v>
      </c>
      <c r="I38" s="678"/>
      <c r="J38" s="672">
        <f ca="1">J39+J46+J58+J62+J68</f>
        <v>0</v>
      </c>
      <c r="K38" s="670"/>
      <c r="L38" s="672">
        <f ca="1">L39+L46+L58+L62+L68</f>
        <v>219956564021</v>
      </c>
      <c r="M38" s="672"/>
      <c r="N38" s="678">
        <f>N39+N46+N58+N62+N68</f>
        <v>219216135536</v>
      </c>
      <c r="O38" s="668" t="str">
        <f ca="1">IF(OR(L38&lt;&gt;0,N38&lt;&gt;0),"print","")</f>
        <v>print</v>
      </c>
      <c r="Q38" s="678">
        <f t="shared" ref="Q38:X38" si="10">Q39+Q46+Q58+Q62+Q68</f>
        <v>129608558210</v>
      </c>
      <c r="R38" s="678">
        <f t="shared" si="10"/>
        <v>11487753187</v>
      </c>
      <c r="S38" s="678">
        <f t="shared" si="10"/>
        <v>5229760164</v>
      </c>
      <c r="T38" s="678">
        <f t="shared" si="10"/>
        <v>40686959132</v>
      </c>
      <c r="U38" s="678">
        <f t="shared" si="10"/>
        <v>23727464190</v>
      </c>
      <c r="V38" s="678">
        <f t="shared" si="10"/>
        <v>9216069138</v>
      </c>
      <c r="W38" s="678">
        <f t="shared" si="10"/>
        <v>219956564021</v>
      </c>
      <c r="X38" s="678">
        <f t="shared" ca="1" si="10"/>
        <v>0</v>
      </c>
      <c r="Y38" s="674"/>
      <c r="Z38" s="674"/>
      <c r="AA38" s="674"/>
      <c r="AB38" s="674"/>
      <c r="AC38" s="674"/>
      <c r="AD38" s="674"/>
    </row>
    <row r="39" spans="1:30" s="28" customFormat="1" ht="21" customHeight="1">
      <c r="A39" s="676" t="s">
        <v>945</v>
      </c>
      <c r="B39" s="677"/>
      <c r="C39" s="663">
        <v>210</v>
      </c>
      <c r="D39" s="677"/>
      <c r="E39" s="663"/>
      <c r="F39" s="663"/>
      <c r="G39" s="663"/>
      <c r="H39" s="678">
        <f>SUM(H40:H44)</f>
        <v>0</v>
      </c>
      <c r="I39" s="678"/>
      <c r="J39" s="678">
        <f ca="1">SUM(J40:J44)</f>
        <v>0</v>
      </c>
      <c r="K39" s="677"/>
      <c r="L39" s="678">
        <f ca="1">SUM(L40:L44)</f>
        <v>0</v>
      </c>
      <c r="M39" s="678"/>
      <c r="N39" s="678">
        <f>SUM(N40:N44)</f>
        <v>0</v>
      </c>
      <c r="O39" s="668" t="s">
        <v>1322</v>
      </c>
      <c r="Q39" s="678">
        <f t="shared" ref="Q39:X39" si="11">SUM(Q40:Q44)</f>
        <v>0</v>
      </c>
      <c r="R39" s="678">
        <f t="shared" si="11"/>
        <v>0</v>
      </c>
      <c r="S39" s="678">
        <f t="shared" si="11"/>
        <v>0</v>
      </c>
      <c r="T39" s="678">
        <f t="shared" si="11"/>
        <v>0</v>
      </c>
      <c r="U39" s="678">
        <f t="shared" si="11"/>
        <v>0</v>
      </c>
      <c r="V39" s="678">
        <f t="shared" si="11"/>
        <v>0</v>
      </c>
      <c r="W39" s="678">
        <f t="shared" si="11"/>
        <v>0</v>
      </c>
      <c r="X39" s="678">
        <f t="shared" ca="1" si="11"/>
        <v>0</v>
      </c>
      <c r="Y39" s="53"/>
      <c r="Z39" s="53"/>
      <c r="AA39" s="53"/>
      <c r="AB39" s="53"/>
      <c r="AC39" s="53"/>
      <c r="AD39" s="53"/>
    </row>
    <row r="40" spans="1:30" ht="18.75" customHeight="1">
      <c r="A40" s="680" t="s">
        <v>935</v>
      </c>
      <c r="B40" s="680"/>
      <c r="C40" s="681">
        <v>211</v>
      </c>
      <c r="D40" s="680"/>
      <c r="E40" s="663"/>
      <c r="F40" s="681"/>
      <c r="G40" s="681" t="s">
        <v>1162</v>
      </c>
      <c r="H40" s="683">
        <f>SUM(Q40:V40)</f>
        <v>0</v>
      </c>
      <c r="I40" s="684"/>
      <c r="J40" s="684">
        <f ca="1">SUMIF(BL!$B$7:$N$102,'BS (2)'!G40,BL!$N$7:$N$102)</f>
        <v>0</v>
      </c>
      <c r="K40" s="680"/>
      <c r="L40" s="684">
        <f ca="1">J40+H40</f>
        <v>0</v>
      </c>
      <c r="M40" s="684"/>
      <c r="N40" s="684">
        <v>0</v>
      </c>
      <c r="O40" s="668" t="str">
        <f ca="1">IF(OR(L40&lt;&gt;0,N40&lt;&gt;0),"print","")</f>
        <v/>
      </c>
      <c r="X40" s="675">
        <f t="shared" ref="X40:X45" ca="1" si="12">L40-W40</f>
        <v>0</v>
      </c>
    </row>
    <row r="41" spans="1:30" ht="18.75" customHeight="1">
      <c r="A41" s="685" t="s">
        <v>554</v>
      </c>
      <c r="B41" s="680"/>
      <c r="C41" s="681">
        <v>212</v>
      </c>
      <c r="D41" s="680"/>
      <c r="E41" s="682"/>
      <c r="F41" s="681"/>
      <c r="G41" s="681" t="s">
        <v>443</v>
      </c>
      <c r="H41" s="683">
        <f>SUM(Q41:V41)</f>
        <v>0</v>
      </c>
      <c r="I41" s="684"/>
      <c r="J41" s="684">
        <f ca="1">SUMIF(BL!$B$7:$N$102,'BS (2)'!G41,BL!$N$7:$N$102)</f>
        <v>0</v>
      </c>
      <c r="K41" s="680"/>
      <c r="L41" s="684">
        <f ca="1">J41+H41</f>
        <v>0</v>
      </c>
      <c r="M41" s="684"/>
      <c r="N41" s="684">
        <v>0</v>
      </c>
      <c r="O41" s="668" t="str">
        <f ca="1">IF(OR(L41&lt;&gt;0,N41&lt;&gt;0),"print","")</f>
        <v/>
      </c>
      <c r="X41" s="675">
        <f t="shared" ca="1" si="12"/>
        <v>0</v>
      </c>
    </row>
    <row r="42" spans="1:30" ht="18.75" customHeight="1">
      <c r="A42" s="685" t="s">
        <v>555</v>
      </c>
      <c r="B42" s="680"/>
      <c r="C42" s="681">
        <v>213</v>
      </c>
      <c r="D42" s="680"/>
      <c r="E42" s="682" t="s">
        <v>1087</v>
      </c>
      <c r="F42" s="681"/>
      <c r="G42" s="681" t="s">
        <v>1163</v>
      </c>
      <c r="H42" s="683">
        <f>SUM(Q42:V42)</f>
        <v>0</v>
      </c>
      <c r="I42" s="684"/>
      <c r="J42" s="684">
        <f ca="1">SUMIF(BL!$B$7:$N$102,'BS (2)'!G42,BL!$N$7:$N$102)</f>
        <v>0</v>
      </c>
      <c r="K42" s="680"/>
      <c r="L42" s="684">
        <f ca="1">J42+H42</f>
        <v>0</v>
      </c>
      <c r="M42" s="684"/>
      <c r="N42" s="684">
        <v>0</v>
      </c>
      <c r="O42" s="668" t="str">
        <f ca="1">IF(OR(L42&lt;&gt;0,N42&lt;&gt;0),"print","")</f>
        <v/>
      </c>
      <c r="X42" s="675">
        <f t="shared" ca="1" si="12"/>
        <v>0</v>
      </c>
    </row>
    <row r="43" spans="1:30" ht="18.75" customHeight="1">
      <c r="A43" s="685" t="s">
        <v>556</v>
      </c>
      <c r="B43" s="680"/>
      <c r="C43" s="681">
        <v>218</v>
      </c>
      <c r="D43" s="680"/>
      <c r="E43" s="682" t="s">
        <v>1088</v>
      </c>
      <c r="F43" s="681"/>
      <c r="G43" s="681" t="s">
        <v>1164</v>
      </c>
      <c r="H43" s="683">
        <f>SUM(Q43:V43)</f>
        <v>0</v>
      </c>
      <c r="I43" s="684"/>
      <c r="J43" s="684">
        <f ca="1">SUMIF(BL!$B$7:$N$102,'BS (2)'!G43,BL!$N$7:$N$102)</f>
        <v>0</v>
      </c>
      <c r="K43" s="680"/>
      <c r="L43" s="684">
        <f ca="1">J43+H43</f>
        <v>0</v>
      </c>
      <c r="M43" s="684"/>
      <c r="N43" s="684">
        <v>0</v>
      </c>
      <c r="O43" s="668" t="str">
        <f ca="1">IF(OR(L43&lt;&gt;0,N43&lt;&gt;0),"print","")</f>
        <v/>
      </c>
      <c r="X43" s="675">
        <f t="shared" ca="1" si="12"/>
        <v>0</v>
      </c>
    </row>
    <row r="44" spans="1:30" ht="18.75" customHeight="1">
      <c r="A44" s="685" t="s">
        <v>559</v>
      </c>
      <c r="B44" s="680"/>
      <c r="C44" s="681">
        <v>219</v>
      </c>
      <c r="D44" s="680"/>
      <c r="E44" s="663"/>
      <c r="F44" s="681"/>
      <c r="G44" s="681" t="s">
        <v>1240</v>
      </c>
      <c r="H44" s="683">
        <f>SUM(Q44:V44)</f>
        <v>0</v>
      </c>
      <c r="I44" s="684"/>
      <c r="J44" s="684">
        <f ca="1">SUMIF(BL!$B$7:$N$102,'BS (2)'!G44,BL!$N$7:$N$102)</f>
        <v>0</v>
      </c>
      <c r="K44" s="680"/>
      <c r="L44" s="684">
        <f ca="1">J44+H44</f>
        <v>0</v>
      </c>
      <c r="M44" s="684"/>
      <c r="N44" s="684">
        <v>0</v>
      </c>
      <c r="O44" s="668" t="str">
        <f ca="1">IF(OR(L44&lt;&gt;0,N44&lt;&gt;0),"print","")</f>
        <v/>
      </c>
      <c r="X44" s="675">
        <f t="shared" ca="1" si="12"/>
        <v>0</v>
      </c>
    </row>
    <row r="45" spans="1:30" ht="15" customHeight="1">
      <c r="A45" s="680"/>
      <c r="B45" s="680"/>
      <c r="C45" s="681"/>
      <c r="D45" s="680"/>
      <c r="E45" s="663"/>
      <c r="F45" s="681"/>
      <c r="G45" s="681"/>
      <c r="H45" s="684"/>
      <c r="I45" s="684"/>
      <c r="J45" s="684"/>
      <c r="K45" s="680"/>
      <c r="L45" s="684"/>
      <c r="M45" s="684"/>
      <c r="N45" s="684"/>
      <c r="O45" s="668" t="s">
        <v>1322</v>
      </c>
      <c r="X45" s="675">
        <f t="shared" si="12"/>
        <v>0</v>
      </c>
    </row>
    <row r="46" spans="1:30" s="28" customFormat="1" ht="21" customHeight="1">
      <c r="A46" s="676" t="s">
        <v>936</v>
      </c>
      <c r="B46" s="677"/>
      <c r="C46" s="663">
        <v>220</v>
      </c>
      <c r="D46" s="677"/>
      <c r="E46" s="663"/>
      <c r="F46" s="663"/>
      <c r="G46" s="663"/>
      <c r="H46" s="678">
        <f>H47+H50+H53+H56</f>
        <v>122086790388</v>
      </c>
      <c r="I46" s="678"/>
      <c r="J46" s="678">
        <f ca="1">J47+J50+J53+J56</f>
        <v>0</v>
      </c>
      <c r="K46" s="677"/>
      <c r="L46" s="678">
        <f ca="1">L47+L50+L53+L56</f>
        <v>122086790388</v>
      </c>
      <c r="M46" s="678"/>
      <c r="N46" s="678">
        <f>N47+N50+N53+N56</f>
        <v>138687955474</v>
      </c>
      <c r="O46" s="668" t="str">
        <f t="shared" ref="O46:O56" ca="1" si="13">IF(OR(L46&lt;&gt;0,N46&lt;&gt;0),"print","")</f>
        <v>print</v>
      </c>
      <c r="Q46" s="678">
        <f t="shared" ref="Q46:X46" si="14">Q47+Q50+Q53+Q56</f>
        <v>38396909714</v>
      </c>
      <c r="R46" s="678">
        <f t="shared" si="14"/>
        <v>9838003405</v>
      </c>
      <c r="S46" s="678">
        <f t="shared" si="14"/>
        <v>4215829284</v>
      </c>
      <c r="T46" s="678">
        <f t="shared" si="14"/>
        <v>40288416068</v>
      </c>
      <c r="U46" s="678">
        <f t="shared" si="14"/>
        <v>23198303767</v>
      </c>
      <c r="V46" s="678">
        <f t="shared" si="14"/>
        <v>6149328150</v>
      </c>
      <c r="W46" s="678">
        <f t="shared" si="14"/>
        <v>122086790388</v>
      </c>
      <c r="X46" s="678">
        <f t="shared" ca="1" si="14"/>
        <v>0</v>
      </c>
      <c r="Y46" s="53"/>
      <c r="Z46" s="53"/>
      <c r="AA46" s="53"/>
      <c r="AB46" s="53"/>
      <c r="AC46" s="53"/>
      <c r="AD46" s="53"/>
    </row>
    <row r="47" spans="1:30" s="27" customFormat="1" ht="18.75" customHeight="1">
      <c r="A47" s="691" t="s">
        <v>937</v>
      </c>
      <c r="B47" s="692"/>
      <c r="C47" s="693">
        <v>221</v>
      </c>
      <c r="D47" s="692"/>
      <c r="E47" s="682" t="s">
        <v>1089</v>
      </c>
      <c r="F47" s="663"/>
      <c r="G47" s="693"/>
      <c r="H47" s="694">
        <f>SUM(H48:H49)</f>
        <v>108103490015</v>
      </c>
      <c r="I47" s="694"/>
      <c r="J47" s="694">
        <f ca="1">SUM(J48:J49)</f>
        <v>0</v>
      </c>
      <c r="K47" s="692"/>
      <c r="L47" s="694">
        <f ca="1">SUM(L48:L49)</f>
        <v>108103490015</v>
      </c>
      <c r="M47" s="694"/>
      <c r="N47" s="694">
        <f>SUM(N48:N49)</f>
        <v>74583209191</v>
      </c>
      <c r="O47" s="668" t="str">
        <f t="shared" ca="1" si="13"/>
        <v>print</v>
      </c>
      <c r="Q47" s="694">
        <f t="shared" ref="Q47:X47" si="15">SUM(Q48:Q49)</f>
        <v>26044005540</v>
      </c>
      <c r="R47" s="694">
        <f t="shared" si="15"/>
        <v>9838003405</v>
      </c>
      <c r="S47" s="694">
        <f t="shared" si="15"/>
        <v>4215829284</v>
      </c>
      <c r="T47" s="694">
        <f t="shared" si="15"/>
        <v>38658019869</v>
      </c>
      <c r="U47" s="694">
        <f t="shared" si="15"/>
        <v>23198303767</v>
      </c>
      <c r="V47" s="694">
        <f t="shared" si="15"/>
        <v>6149328150</v>
      </c>
      <c r="W47" s="694">
        <f t="shared" si="15"/>
        <v>108103490015</v>
      </c>
      <c r="X47" s="694">
        <f t="shared" ca="1" si="15"/>
        <v>0</v>
      </c>
      <c r="Y47" s="52"/>
      <c r="Z47" s="52"/>
      <c r="AA47" s="52"/>
      <c r="AB47" s="52"/>
      <c r="AC47" s="52"/>
      <c r="AD47" s="52"/>
    </row>
    <row r="48" spans="1:30" s="700" customFormat="1" ht="18.75" customHeight="1">
      <c r="A48" s="695" t="s">
        <v>1070</v>
      </c>
      <c r="B48" s="696"/>
      <c r="C48" s="697">
        <v>222</v>
      </c>
      <c r="D48" s="696"/>
      <c r="E48" s="698"/>
      <c r="F48" s="698"/>
      <c r="G48" s="697" t="s">
        <v>1242</v>
      </c>
      <c r="H48" s="683">
        <f>SUM(Q48:V48)</f>
        <v>223022617381</v>
      </c>
      <c r="I48" s="694"/>
      <c r="J48" s="694">
        <f ca="1">SUMIF(BL!$B$7:$N$102,'BS (2)'!G48,BL!$N$7:$N$102)</f>
        <v>0</v>
      </c>
      <c r="K48" s="696"/>
      <c r="L48" s="694">
        <f ca="1">J48+H48</f>
        <v>223022617381</v>
      </c>
      <c r="M48" s="699"/>
      <c r="N48" s="683">
        <v>180238262459</v>
      </c>
      <c r="O48" s="668" t="str">
        <f t="shared" ca="1" si="13"/>
        <v>print</v>
      </c>
      <c r="Q48" s="701">
        <v>28552468202</v>
      </c>
      <c r="R48" s="701">
        <v>26329872689</v>
      </c>
      <c r="S48" s="701">
        <v>13502509965</v>
      </c>
      <c r="T48" s="701">
        <v>94184066374</v>
      </c>
      <c r="U48" s="701">
        <v>54063243595</v>
      </c>
      <c r="V48" s="701">
        <v>6390456556</v>
      </c>
      <c r="W48" s="701">
        <v>223022617381</v>
      </c>
      <c r="X48" s="675">
        <f ca="1">L48-W48</f>
        <v>0</v>
      </c>
      <c r="Y48" s="701"/>
      <c r="Z48" s="701"/>
      <c r="AA48" s="701"/>
      <c r="AB48" s="701"/>
      <c r="AC48" s="701"/>
      <c r="AD48" s="701"/>
    </row>
    <row r="49" spans="1:30" s="700" customFormat="1" ht="18.75" customHeight="1">
      <c r="A49" s="695" t="s">
        <v>1071</v>
      </c>
      <c r="B49" s="696"/>
      <c r="C49" s="697">
        <v>223</v>
      </c>
      <c r="D49" s="696"/>
      <c r="E49" s="698"/>
      <c r="F49" s="698"/>
      <c r="G49" s="697" t="s">
        <v>1247</v>
      </c>
      <c r="H49" s="683">
        <f>SUM(Q49:V49)</f>
        <v>-114919127366</v>
      </c>
      <c r="I49" s="694"/>
      <c r="J49" s="694">
        <f ca="1">SUMIF(BL!$B$7:$N$102,'BS (2)'!G49,BL!$N$7:$N$102)</f>
        <v>0</v>
      </c>
      <c r="K49" s="696"/>
      <c r="L49" s="694">
        <f ca="1">J49+H49</f>
        <v>-114919127366</v>
      </c>
      <c r="M49" s="699"/>
      <c r="N49" s="683">
        <v>-105655053268</v>
      </c>
      <c r="O49" s="668" t="str">
        <f t="shared" ca="1" si="13"/>
        <v>print</v>
      </c>
      <c r="Q49" s="701">
        <v>-2508462662</v>
      </c>
      <c r="R49" s="701">
        <v>-16491869284</v>
      </c>
      <c r="S49" s="701">
        <v>-9286680681</v>
      </c>
      <c r="T49" s="701">
        <v>-55526046505</v>
      </c>
      <c r="U49" s="701">
        <v>-30864939828</v>
      </c>
      <c r="V49" s="701">
        <v>-241128406</v>
      </c>
      <c r="W49" s="701">
        <v>-114919127366</v>
      </c>
      <c r="X49" s="675">
        <f ca="1">L49-W49</f>
        <v>0</v>
      </c>
      <c r="Y49" s="701"/>
      <c r="Z49" s="701"/>
      <c r="AA49" s="701"/>
      <c r="AB49" s="701"/>
      <c r="AC49" s="701"/>
      <c r="AD49" s="701"/>
    </row>
    <row r="50" spans="1:30" ht="18.75" customHeight="1">
      <c r="A50" s="679" t="s">
        <v>938</v>
      </c>
      <c r="B50" s="680"/>
      <c r="C50" s="681">
        <v>224</v>
      </c>
      <c r="D50" s="680"/>
      <c r="E50" s="682" t="s">
        <v>1090</v>
      </c>
      <c r="F50" s="663"/>
      <c r="G50" s="681"/>
      <c r="H50" s="684">
        <f>SUM(H51:H52)</f>
        <v>1630396199</v>
      </c>
      <c r="I50" s="684"/>
      <c r="J50" s="684">
        <f ca="1">SUM(J51:J52)</f>
        <v>0</v>
      </c>
      <c r="K50" s="680"/>
      <c r="L50" s="684">
        <f ca="1">SUM(L51:L52)</f>
        <v>1630396199</v>
      </c>
      <c r="M50" s="684"/>
      <c r="N50" s="684">
        <f>SUM(N51:N52)</f>
        <v>0</v>
      </c>
      <c r="O50" s="668" t="str">
        <f t="shared" ca="1" si="13"/>
        <v>print</v>
      </c>
      <c r="Q50" s="684">
        <f t="shared" ref="Q50:X50" si="16">SUM(Q51:Q52)</f>
        <v>0</v>
      </c>
      <c r="R50" s="684">
        <f t="shared" si="16"/>
        <v>0</v>
      </c>
      <c r="S50" s="684">
        <f t="shared" si="16"/>
        <v>0</v>
      </c>
      <c r="T50" s="684">
        <f t="shared" si="16"/>
        <v>1630396199</v>
      </c>
      <c r="U50" s="684">
        <f t="shared" si="16"/>
        <v>0</v>
      </c>
      <c r="V50" s="684">
        <f t="shared" si="16"/>
        <v>0</v>
      </c>
      <c r="W50" s="684">
        <f t="shared" si="16"/>
        <v>1630396199</v>
      </c>
      <c r="X50" s="684">
        <f t="shared" ca="1" si="16"/>
        <v>0</v>
      </c>
    </row>
    <row r="51" spans="1:30" s="700" customFormat="1" ht="18.75" customHeight="1">
      <c r="A51" s="695" t="s">
        <v>1070</v>
      </c>
      <c r="B51" s="696"/>
      <c r="C51" s="697">
        <v>225</v>
      </c>
      <c r="D51" s="696"/>
      <c r="E51" s="698"/>
      <c r="F51" s="698"/>
      <c r="G51" s="697" t="s">
        <v>1243</v>
      </c>
      <c r="H51" s="683">
        <f>SUM(Q51:V51)</f>
        <v>1785787372</v>
      </c>
      <c r="I51" s="684"/>
      <c r="J51" s="684">
        <f ca="1">SUMIF(BL!$B$7:$N$102,'BS (2)'!G51,BL!$N$7:$N$102)</f>
        <v>0</v>
      </c>
      <c r="K51" s="696"/>
      <c r="L51" s="684">
        <f ca="1">J51+H51</f>
        <v>1785787372</v>
      </c>
      <c r="M51" s="699"/>
      <c r="N51" s="684">
        <v>0</v>
      </c>
      <c r="O51" s="668" t="str">
        <f t="shared" ca="1" si="13"/>
        <v>print</v>
      </c>
      <c r="Q51" s="701"/>
      <c r="R51" s="701"/>
      <c r="S51" s="701"/>
      <c r="T51" s="701">
        <v>1785787372</v>
      </c>
      <c r="U51" s="701"/>
      <c r="V51" s="701"/>
      <c r="W51" s="701">
        <v>1785787372</v>
      </c>
      <c r="X51" s="675">
        <f ca="1">L51-W51</f>
        <v>0</v>
      </c>
      <c r="Y51" s="701"/>
      <c r="Z51" s="701"/>
      <c r="AA51" s="701"/>
      <c r="AB51" s="701"/>
      <c r="AC51" s="701"/>
      <c r="AD51" s="701"/>
    </row>
    <row r="52" spans="1:30" s="700" customFormat="1" ht="18.75" customHeight="1">
      <c r="A52" s="695" t="s">
        <v>1071</v>
      </c>
      <c r="B52" s="696"/>
      <c r="C52" s="697">
        <v>226</v>
      </c>
      <c r="D52" s="696"/>
      <c r="E52" s="698"/>
      <c r="F52" s="698"/>
      <c r="G52" s="697" t="s">
        <v>1248</v>
      </c>
      <c r="H52" s="683">
        <f>SUM(Q52:V52)</f>
        <v>-155391173</v>
      </c>
      <c r="I52" s="684"/>
      <c r="J52" s="684">
        <f ca="1">SUMIF(BL!$B$7:$N$102,'BS (2)'!G52,BL!$N$7:$N$102)</f>
        <v>0</v>
      </c>
      <c r="K52" s="696"/>
      <c r="L52" s="684">
        <f ca="1">J52+H52</f>
        <v>-155391173</v>
      </c>
      <c r="M52" s="699"/>
      <c r="N52" s="684">
        <v>0</v>
      </c>
      <c r="O52" s="668" t="str">
        <f t="shared" ca="1" si="13"/>
        <v>print</v>
      </c>
      <c r="Q52" s="701"/>
      <c r="R52" s="701"/>
      <c r="S52" s="701"/>
      <c r="T52" s="701">
        <v>-155391173</v>
      </c>
      <c r="U52" s="701"/>
      <c r="V52" s="701"/>
      <c r="W52" s="701">
        <v>-155391173</v>
      </c>
      <c r="X52" s="675">
        <f ca="1">L52-W52</f>
        <v>0</v>
      </c>
      <c r="Y52" s="701"/>
      <c r="Z52" s="701"/>
      <c r="AA52" s="701"/>
      <c r="AB52" s="701"/>
      <c r="AC52" s="701"/>
      <c r="AD52" s="701"/>
    </row>
    <row r="53" spans="1:30" ht="18.75" customHeight="1">
      <c r="A53" s="685" t="s">
        <v>847</v>
      </c>
      <c r="B53" s="680"/>
      <c r="C53" s="681">
        <v>227</v>
      </c>
      <c r="D53" s="680"/>
      <c r="E53" s="682" t="s">
        <v>1323</v>
      </c>
      <c r="F53" s="663"/>
      <c r="G53" s="681"/>
      <c r="H53" s="684">
        <f>SUM(H54:H55)</f>
        <v>0</v>
      </c>
      <c r="I53" s="684"/>
      <c r="J53" s="684">
        <f ca="1">SUM(J54:J55)</f>
        <v>0</v>
      </c>
      <c r="K53" s="680"/>
      <c r="L53" s="684">
        <f ca="1">SUM(L54:L55)</f>
        <v>0</v>
      </c>
      <c r="M53" s="684"/>
      <c r="N53" s="684">
        <f>SUM(N54:N55)</f>
        <v>0</v>
      </c>
      <c r="O53" s="668" t="str">
        <f t="shared" ca="1" si="13"/>
        <v/>
      </c>
      <c r="Q53" s="684">
        <f t="shared" ref="Q53:X53" si="17">SUM(Q54:Q55)</f>
        <v>0</v>
      </c>
      <c r="R53" s="684">
        <f t="shared" si="17"/>
        <v>0</v>
      </c>
      <c r="S53" s="684">
        <f t="shared" si="17"/>
        <v>0</v>
      </c>
      <c r="T53" s="684">
        <f t="shared" si="17"/>
        <v>0</v>
      </c>
      <c r="U53" s="684">
        <f t="shared" si="17"/>
        <v>0</v>
      </c>
      <c r="V53" s="684">
        <f t="shared" si="17"/>
        <v>0</v>
      </c>
      <c r="W53" s="684">
        <f t="shared" si="17"/>
        <v>0</v>
      </c>
      <c r="X53" s="684">
        <f t="shared" ca="1" si="17"/>
        <v>0</v>
      </c>
    </row>
    <row r="54" spans="1:30" s="700" customFormat="1" ht="18.75" customHeight="1">
      <c r="A54" s="696" t="s">
        <v>1070</v>
      </c>
      <c r="B54" s="696"/>
      <c r="C54" s="697">
        <v>228</v>
      </c>
      <c r="D54" s="696"/>
      <c r="E54" s="698"/>
      <c r="F54" s="698"/>
      <c r="G54" s="697" t="s">
        <v>1244</v>
      </c>
      <c r="H54" s="683">
        <f>SUM(Q54:V54)</f>
        <v>1000000000</v>
      </c>
      <c r="I54" s="684"/>
      <c r="J54" s="684">
        <f ca="1">SUMIF(BL!$B$7:$N$102,'BS (2)'!G54,BL!$N$7:$N$102)</f>
        <v>0</v>
      </c>
      <c r="K54" s="696"/>
      <c r="L54" s="684">
        <f ca="1">J54+H54</f>
        <v>1000000000</v>
      </c>
      <c r="M54" s="699"/>
      <c r="N54" s="684">
        <v>1000000000</v>
      </c>
      <c r="O54" s="668" t="str">
        <f t="shared" ca="1" si="13"/>
        <v>print</v>
      </c>
      <c r="Q54" s="701">
        <v>1000000000</v>
      </c>
      <c r="R54" s="701"/>
      <c r="S54" s="701"/>
      <c r="T54" s="701"/>
      <c r="U54" s="701"/>
      <c r="V54" s="701"/>
      <c r="W54" s="701">
        <v>1000000000</v>
      </c>
      <c r="X54" s="675">
        <f ca="1">L54-W54</f>
        <v>0</v>
      </c>
      <c r="Y54" s="701"/>
      <c r="Z54" s="701"/>
      <c r="AA54" s="701"/>
      <c r="AB54" s="701"/>
      <c r="AC54" s="701"/>
      <c r="AD54" s="701"/>
    </row>
    <row r="55" spans="1:30" s="700" customFormat="1" ht="18.75" customHeight="1">
      <c r="A55" s="696" t="s">
        <v>1071</v>
      </c>
      <c r="B55" s="696"/>
      <c r="C55" s="697">
        <v>229</v>
      </c>
      <c r="D55" s="696"/>
      <c r="E55" s="698"/>
      <c r="F55" s="698"/>
      <c r="G55" s="697" t="s">
        <v>1273</v>
      </c>
      <c r="H55" s="683">
        <f>SUM(Q55:V55)</f>
        <v>-1000000000</v>
      </c>
      <c r="I55" s="684"/>
      <c r="J55" s="684">
        <f ca="1">SUMIF(BL!$B$7:$N$102,'BS (2)'!G55,BL!$N$7:$N$102)</f>
        <v>0</v>
      </c>
      <c r="K55" s="696"/>
      <c r="L55" s="684">
        <f ca="1">J55+H55</f>
        <v>-1000000000</v>
      </c>
      <c r="M55" s="699"/>
      <c r="N55" s="684">
        <v>-1000000000</v>
      </c>
      <c r="O55" s="668" t="str">
        <f t="shared" ca="1" si="13"/>
        <v>print</v>
      </c>
      <c r="Q55" s="701">
        <v>-1000000000</v>
      </c>
      <c r="R55" s="701"/>
      <c r="S55" s="701"/>
      <c r="T55" s="701"/>
      <c r="U55" s="701"/>
      <c r="V55" s="701"/>
      <c r="W55" s="701">
        <v>-1000000000</v>
      </c>
      <c r="X55" s="675">
        <f ca="1">L55-W55</f>
        <v>0</v>
      </c>
      <c r="Y55" s="701"/>
      <c r="Z55" s="701"/>
      <c r="AA55" s="701"/>
      <c r="AB55" s="701"/>
      <c r="AC55" s="701"/>
      <c r="AD55" s="701"/>
    </row>
    <row r="56" spans="1:30" ht="18.75" customHeight="1">
      <c r="A56" s="686" t="s">
        <v>424</v>
      </c>
      <c r="B56" s="680"/>
      <c r="C56" s="681">
        <v>230</v>
      </c>
      <c r="D56" s="680"/>
      <c r="E56" s="682" t="s">
        <v>1340</v>
      </c>
      <c r="F56" s="663"/>
      <c r="G56" s="681" t="s">
        <v>1245</v>
      </c>
      <c r="H56" s="683">
        <f>SUM(Q56:V56)</f>
        <v>12352904174</v>
      </c>
      <c r="I56" s="684"/>
      <c r="J56" s="684">
        <f ca="1">SUMIF(BL!$B$7:$N$102,'BS (2)'!G56,BL!$N$7:$N$102)</f>
        <v>0</v>
      </c>
      <c r="K56" s="680"/>
      <c r="L56" s="684">
        <f ca="1">J56+H56</f>
        <v>12352904174</v>
      </c>
      <c r="M56" s="684"/>
      <c r="N56" s="683">
        <v>64104746283</v>
      </c>
      <c r="O56" s="668" t="str">
        <f t="shared" ca="1" si="13"/>
        <v>print</v>
      </c>
      <c r="Q56" s="701">
        <v>12352904174</v>
      </c>
      <c r="R56" s="701"/>
      <c r="W56" s="629">
        <v>12352904174</v>
      </c>
      <c r="X56" s="675">
        <f ca="1">L56-W56</f>
        <v>0</v>
      </c>
    </row>
    <row r="57" spans="1:30" ht="18.75" customHeight="1">
      <c r="A57" s="679"/>
      <c r="B57" s="680"/>
      <c r="C57" s="681"/>
      <c r="D57" s="680"/>
      <c r="E57" s="663"/>
      <c r="F57" s="663"/>
      <c r="G57" s="681"/>
      <c r="H57" s="683"/>
      <c r="I57" s="684"/>
      <c r="J57" s="684"/>
      <c r="K57" s="680"/>
      <c r="L57" s="684"/>
      <c r="M57" s="684"/>
      <c r="N57" s="683"/>
      <c r="O57" s="668" t="s">
        <v>1322</v>
      </c>
      <c r="X57" s="675">
        <f>L57-W57</f>
        <v>0</v>
      </c>
    </row>
    <row r="58" spans="1:30" s="28" customFormat="1" ht="21" customHeight="1">
      <c r="A58" s="677" t="s">
        <v>939</v>
      </c>
      <c r="B58" s="677"/>
      <c r="C58" s="663">
        <v>240</v>
      </c>
      <c r="D58" s="677"/>
      <c r="E58" s="682" t="s">
        <v>1347</v>
      </c>
      <c r="F58" s="663"/>
      <c r="G58" s="663"/>
      <c r="H58" s="678">
        <f>SUM(H59:H60)</f>
        <v>0</v>
      </c>
      <c r="I58" s="678"/>
      <c r="J58" s="678">
        <f ca="1">SUM(J59:J60)</f>
        <v>0</v>
      </c>
      <c r="K58" s="677"/>
      <c r="L58" s="678">
        <f ca="1">SUM(L59:L60)</f>
        <v>0</v>
      </c>
      <c r="M58" s="678"/>
      <c r="N58" s="678">
        <f>SUM(N59:N60)</f>
        <v>0</v>
      </c>
      <c r="O58" s="668" t="str">
        <f ca="1">IF(OR(L58&lt;&gt;0,N58&lt;&gt;0),"print","")</f>
        <v/>
      </c>
      <c r="Q58" s="678">
        <f t="shared" ref="Q58:X58" si="18">SUM(Q59:Q60)</f>
        <v>0</v>
      </c>
      <c r="R58" s="678">
        <f t="shared" si="18"/>
        <v>0</v>
      </c>
      <c r="S58" s="678">
        <f t="shared" si="18"/>
        <v>0</v>
      </c>
      <c r="T58" s="678">
        <f t="shared" si="18"/>
        <v>0</v>
      </c>
      <c r="U58" s="678">
        <f t="shared" si="18"/>
        <v>0</v>
      </c>
      <c r="V58" s="678">
        <f t="shared" si="18"/>
        <v>0</v>
      </c>
      <c r="W58" s="678">
        <f t="shared" si="18"/>
        <v>0</v>
      </c>
      <c r="X58" s="678">
        <f t="shared" ca="1" si="18"/>
        <v>0</v>
      </c>
      <c r="Y58" s="53"/>
      <c r="Z58" s="53"/>
      <c r="AA58" s="53"/>
      <c r="AB58" s="53"/>
      <c r="AC58" s="53"/>
      <c r="AD58" s="53"/>
    </row>
    <row r="59" spans="1:30" s="700" customFormat="1" ht="18.75" customHeight="1">
      <c r="A59" s="696" t="s">
        <v>1070</v>
      </c>
      <c r="B59" s="696"/>
      <c r="C59" s="697">
        <v>241</v>
      </c>
      <c r="D59" s="696"/>
      <c r="E59" s="698"/>
      <c r="F59" s="697"/>
      <c r="G59" s="697" t="s">
        <v>1246</v>
      </c>
      <c r="H59" s="683">
        <f>SUM(Q59:V59)</f>
        <v>0</v>
      </c>
      <c r="I59" s="684"/>
      <c r="J59" s="699">
        <f ca="1">SUMIF(BL!$B$7:$N$102,'BS (2)'!G59,BL!$N$7:$N$102)</f>
        <v>0</v>
      </c>
      <c r="K59" s="696"/>
      <c r="L59" s="684">
        <f ca="1">J59+H59</f>
        <v>0</v>
      </c>
      <c r="M59" s="699"/>
      <c r="N59" s="684">
        <v>0</v>
      </c>
      <c r="O59" s="668" t="str">
        <f ca="1">IF(OR(L59&lt;&gt;0,N59&lt;&gt;0),"print","")</f>
        <v/>
      </c>
      <c r="Q59" s="701"/>
      <c r="R59" s="701"/>
      <c r="S59" s="701"/>
      <c r="T59" s="701"/>
      <c r="U59" s="701"/>
      <c r="V59" s="701"/>
      <c r="W59" s="701"/>
      <c r="X59" s="675">
        <f ca="1">L59-W59</f>
        <v>0</v>
      </c>
      <c r="Y59" s="701"/>
      <c r="Z59" s="701"/>
      <c r="AA59" s="701"/>
      <c r="AB59" s="701"/>
      <c r="AC59" s="701"/>
      <c r="AD59" s="701"/>
    </row>
    <row r="60" spans="1:30" s="700" customFormat="1" ht="18.75" customHeight="1">
      <c r="A60" s="696" t="s">
        <v>1071</v>
      </c>
      <c r="B60" s="696"/>
      <c r="C60" s="697">
        <v>242</v>
      </c>
      <c r="D60" s="696"/>
      <c r="E60" s="698"/>
      <c r="F60" s="697"/>
      <c r="G60" s="697" t="s">
        <v>1274</v>
      </c>
      <c r="H60" s="683">
        <f>SUM(Q60:V60)</f>
        <v>0</v>
      </c>
      <c r="I60" s="684"/>
      <c r="J60" s="699">
        <f ca="1">SUMIF(BL!$B$7:$N$102,'BS (2)'!G60,BL!$N$7:$N$102)</f>
        <v>0</v>
      </c>
      <c r="K60" s="696"/>
      <c r="L60" s="684">
        <f ca="1">J60+H60</f>
        <v>0</v>
      </c>
      <c r="M60" s="699"/>
      <c r="N60" s="684">
        <v>0</v>
      </c>
      <c r="O60" s="668" t="str">
        <f ca="1">IF(OR(L60&lt;&gt;0,N60&lt;&gt;0),"print","")</f>
        <v/>
      </c>
      <c r="Q60" s="701"/>
      <c r="R60" s="701"/>
      <c r="S60" s="701"/>
      <c r="T60" s="701"/>
      <c r="U60" s="701"/>
      <c r="V60" s="701"/>
      <c r="W60" s="701"/>
      <c r="X60" s="675">
        <f ca="1">L60-W60</f>
        <v>0</v>
      </c>
      <c r="Y60" s="701"/>
      <c r="Z60" s="701"/>
      <c r="AA60" s="701"/>
      <c r="AB60" s="701"/>
      <c r="AC60" s="701"/>
      <c r="AD60" s="701"/>
    </row>
    <row r="61" spans="1:30" s="700" customFormat="1" ht="9" customHeight="1">
      <c r="A61" s="696"/>
      <c r="B61" s="696"/>
      <c r="C61" s="697"/>
      <c r="D61" s="696"/>
      <c r="E61" s="698"/>
      <c r="F61" s="697"/>
      <c r="G61" s="697"/>
      <c r="H61" s="684"/>
      <c r="I61" s="684"/>
      <c r="J61" s="699"/>
      <c r="K61" s="696"/>
      <c r="L61" s="684"/>
      <c r="M61" s="699"/>
      <c r="N61" s="684"/>
      <c r="O61" s="668"/>
      <c r="Q61" s="701"/>
      <c r="R61" s="701"/>
      <c r="S61" s="701"/>
      <c r="T61" s="701"/>
      <c r="U61" s="701"/>
      <c r="V61" s="701"/>
      <c r="W61" s="701"/>
      <c r="X61" s="675">
        <f>L61-W61</f>
        <v>0</v>
      </c>
      <c r="Y61" s="701"/>
      <c r="Z61" s="701"/>
      <c r="AA61" s="701"/>
      <c r="AB61" s="701"/>
      <c r="AC61" s="701"/>
      <c r="AD61" s="701"/>
    </row>
    <row r="62" spans="1:30" s="28" customFormat="1" ht="21" customHeight="1">
      <c r="A62" s="702" t="s">
        <v>848</v>
      </c>
      <c r="B62" s="677"/>
      <c r="C62" s="663">
        <v>250</v>
      </c>
      <c r="D62" s="677"/>
      <c r="E62" s="663"/>
      <c r="F62" s="663"/>
      <c r="G62" s="663"/>
      <c r="H62" s="678">
        <f>SUM(H63:H66)</f>
        <v>90957400000</v>
      </c>
      <c r="I62" s="678"/>
      <c r="J62" s="678">
        <f ca="1">SUM(J63:J66)</f>
        <v>0</v>
      </c>
      <c r="K62" s="677"/>
      <c r="L62" s="678">
        <f ca="1">SUM(L63:L66)</f>
        <v>90957400000</v>
      </c>
      <c r="M62" s="678"/>
      <c r="N62" s="678">
        <f>SUM(N63:N66)</f>
        <v>77192400000</v>
      </c>
      <c r="O62" s="668" t="s">
        <v>1322</v>
      </c>
      <c r="Q62" s="678">
        <f t="shared" ref="Q62:X62" si="19">SUM(Q63:Q66)</f>
        <v>90957400000</v>
      </c>
      <c r="R62" s="678">
        <f t="shared" si="19"/>
        <v>0</v>
      </c>
      <c r="S62" s="678">
        <f t="shared" si="19"/>
        <v>0</v>
      </c>
      <c r="T62" s="678">
        <f t="shared" si="19"/>
        <v>0</v>
      </c>
      <c r="U62" s="678">
        <f t="shared" si="19"/>
        <v>0</v>
      </c>
      <c r="V62" s="678">
        <f t="shared" si="19"/>
        <v>0</v>
      </c>
      <c r="W62" s="678">
        <f t="shared" si="19"/>
        <v>90957400000</v>
      </c>
      <c r="X62" s="678">
        <f t="shared" ca="1" si="19"/>
        <v>0</v>
      </c>
      <c r="Y62" s="53"/>
      <c r="Z62" s="53"/>
      <c r="AA62" s="53"/>
      <c r="AB62" s="53"/>
      <c r="AC62" s="53"/>
      <c r="AD62" s="53"/>
    </row>
    <row r="63" spans="1:30" ht="18.75" customHeight="1">
      <c r="A63" s="680" t="s">
        <v>941</v>
      </c>
      <c r="B63" s="680"/>
      <c r="C63" s="681">
        <v>251</v>
      </c>
      <c r="D63" s="680"/>
      <c r="E63" s="663"/>
      <c r="F63" s="681"/>
      <c r="G63" s="681" t="s">
        <v>1250</v>
      </c>
      <c r="H63" s="683">
        <f>SUM(Q63:V63)</f>
        <v>29107400000</v>
      </c>
      <c r="I63" s="684"/>
      <c r="J63" s="684">
        <f ca="1">SUMIF(BL!$B$7:$N$102,'BS (2)'!G63,BL!$N$7:$N$102)</f>
        <v>0</v>
      </c>
      <c r="K63" s="680"/>
      <c r="L63" s="684">
        <f ca="1">J63+H63</f>
        <v>29107400000</v>
      </c>
      <c r="M63" s="684"/>
      <c r="N63" s="683">
        <v>29107400000</v>
      </c>
      <c r="O63" s="668" t="str">
        <f ca="1">IF(OR(L63&lt;&gt;0,N63&lt;&gt;0),"print","")</f>
        <v>print</v>
      </c>
      <c r="Q63" s="629">
        <v>29107400000</v>
      </c>
      <c r="W63" s="629">
        <v>29107400000</v>
      </c>
      <c r="X63" s="675">
        <f ca="1">L63-W63</f>
        <v>0</v>
      </c>
    </row>
    <row r="64" spans="1:30" ht="18.75" customHeight="1">
      <c r="A64" s="680" t="s">
        <v>940</v>
      </c>
      <c r="B64" s="680"/>
      <c r="C64" s="681">
        <v>252</v>
      </c>
      <c r="D64" s="680"/>
      <c r="E64" s="663"/>
      <c r="F64" s="681"/>
      <c r="G64" s="681" t="s">
        <v>1241</v>
      </c>
      <c r="H64" s="683">
        <f>SUM(Q64:V64)</f>
        <v>0</v>
      </c>
      <c r="I64" s="684"/>
      <c r="J64" s="684">
        <f ca="1">SUMIF(BL!$B$7:$N$102,'BS (2)'!G64,BL!$N$7:$N$102)</f>
        <v>0</v>
      </c>
      <c r="K64" s="680"/>
      <c r="L64" s="684">
        <f ca="1">J64+H64</f>
        <v>0</v>
      </c>
      <c r="M64" s="684"/>
      <c r="N64" s="683">
        <v>0</v>
      </c>
      <c r="O64" s="668" t="str">
        <f ca="1">IF(OR(L64&lt;&gt;0,N64&lt;&gt;0),"print","")</f>
        <v/>
      </c>
      <c r="X64" s="675">
        <f ca="1">L64-W64</f>
        <v>0</v>
      </c>
    </row>
    <row r="65" spans="1:30" ht="18.75" customHeight="1">
      <c r="A65" s="685" t="s">
        <v>425</v>
      </c>
      <c r="B65" s="680"/>
      <c r="C65" s="681">
        <v>258</v>
      </c>
      <c r="D65" s="680"/>
      <c r="E65" s="682" t="s">
        <v>1349</v>
      </c>
      <c r="F65" s="681"/>
      <c r="G65" s="681" t="s">
        <v>1249</v>
      </c>
      <c r="H65" s="683">
        <f>SUM(Q65:V65)</f>
        <v>61850000000</v>
      </c>
      <c r="I65" s="684"/>
      <c r="J65" s="684">
        <f ca="1">SUMIF(BL!$B$7:$N$102,'BS (2)'!G65,BL!$N$7:$N$102)</f>
        <v>0</v>
      </c>
      <c r="K65" s="680"/>
      <c r="L65" s="684">
        <f ca="1">J65+H65</f>
        <v>61850000000</v>
      </c>
      <c r="M65" s="684"/>
      <c r="N65" s="683">
        <v>50315000000</v>
      </c>
      <c r="O65" s="668" t="str">
        <f ca="1">IF(OR(L65&lt;&gt;0,N65&lt;&gt;0),"print","")</f>
        <v>print</v>
      </c>
      <c r="Q65" s="629">
        <v>61850000000</v>
      </c>
      <c r="W65" s="629">
        <v>61850000000</v>
      </c>
      <c r="X65" s="675">
        <f ca="1">L65-W65</f>
        <v>0</v>
      </c>
    </row>
    <row r="66" spans="1:30" ht="18.75" customHeight="1">
      <c r="A66" s="685" t="s">
        <v>418</v>
      </c>
      <c r="B66" s="685"/>
      <c r="C66" s="681">
        <v>259</v>
      </c>
      <c r="D66" s="685"/>
      <c r="E66" s="663"/>
      <c r="F66" s="681"/>
      <c r="G66" s="681" t="s">
        <v>1251</v>
      </c>
      <c r="H66" s="683">
        <f>SUM(Q66:V66)</f>
        <v>0</v>
      </c>
      <c r="I66" s="684"/>
      <c r="J66" s="684">
        <f ca="1">SUMIF(BL!$B$7:$N$102,'BS (2)'!G66,BL!$N$7:$N$102)</f>
        <v>0</v>
      </c>
      <c r="K66" s="685"/>
      <c r="L66" s="684">
        <f ca="1">J66+H66</f>
        <v>0</v>
      </c>
      <c r="M66" s="703"/>
      <c r="N66" s="683">
        <v>-2230000000</v>
      </c>
      <c r="O66" s="668" t="str">
        <f ca="1">IF(OR(L66&lt;&gt;0,N66&lt;&gt;0),"print","")</f>
        <v>print</v>
      </c>
      <c r="X66" s="675">
        <f ca="1">L66-W66</f>
        <v>0</v>
      </c>
    </row>
    <row r="67" spans="1:30" ht="3.75" customHeight="1">
      <c r="A67" s="685"/>
      <c r="B67" s="685"/>
      <c r="C67" s="681"/>
      <c r="D67" s="685"/>
      <c r="E67" s="663"/>
      <c r="F67" s="681"/>
      <c r="G67" s="681"/>
      <c r="H67" s="684"/>
      <c r="I67" s="684"/>
      <c r="J67" s="684"/>
      <c r="K67" s="685"/>
      <c r="L67" s="684"/>
      <c r="M67" s="703"/>
      <c r="N67" s="684"/>
      <c r="O67" s="668" t="s">
        <v>1322</v>
      </c>
      <c r="X67" s="675">
        <f>L67-W67</f>
        <v>0</v>
      </c>
    </row>
    <row r="68" spans="1:30" s="28" customFormat="1" ht="21" customHeight="1">
      <c r="A68" s="702" t="s">
        <v>854</v>
      </c>
      <c r="B68" s="677"/>
      <c r="C68" s="663">
        <v>260</v>
      </c>
      <c r="D68" s="677"/>
      <c r="E68" s="663"/>
      <c r="F68" s="663"/>
      <c r="G68" s="663"/>
      <c r="H68" s="678">
        <f>SUM(H69:H71)</f>
        <v>6912373633</v>
      </c>
      <c r="I68" s="678"/>
      <c r="J68" s="678">
        <f ca="1">SUM(J69:J71)</f>
        <v>0</v>
      </c>
      <c r="K68" s="677"/>
      <c r="L68" s="678">
        <f ca="1">SUM(L69:L71)</f>
        <v>6912373633</v>
      </c>
      <c r="M68" s="678"/>
      <c r="N68" s="678">
        <f>SUM(N69:N71)</f>
        <v>3335780062</v>
      </c>
      <c r="O68" s="668" t="str">
        <f ca="1">IF(OR(L68&lt;&gt;0,N68&lt;&gt;0),"print","")</f>
        <v>print</v>
      </c>
      <c r="Q68" s="678">
        <f t="shared" ref="Q68:X68" si="20">SUM(Q69:Q71)</f>
        <v>254248496</v>
      </c>
      <c r="R68" s="678">
        <f t="shared" si="20"/>
        <v>1649749782</v>
      </c>
      <c r="S68" s="678">
        <f t="shared" si="20"/>
        <v>1013930880</v>
      </c>
      <c r="T68" s="678">
        <f t="shared" si="20"/>
        <v>398543064</v>
      </c>
      <c r="U68" s="678">
        <f t="shared" si="20"/>
        <v>529160423</v>
      </c>
      <c r="V68" s="678">
        <f t="shared" si="20"/>
        <v>3066740988</v>
      </c>
      <c r="W68" s="678">
        <f t="shared" si="20"/>
        <v>6912373633</v>
      </c>
      <c r="X68" s="678">
        <f t="shared" ca="1" si="20"/>
        <v>0</v>
      </c>
      <c r="Y68" s="53"/>
      <c r="Z68" s="53"/>
      <c r="AA68" s="53"/>
      <c r="AB68" s="53"/>
      <c r="AC68" s="53"/>
      <c r="AD68" s="53"/>
    </row>
    <row r="69" spans="1:30" ht="18.75" customHeight="1">
      <c r="A69" s="679" t="s">
        <v>942</v>
      </c>
      <c r="B69" s="680"/>
      <c r="C69" s="681">
        <v>261</v>
      </c>
      <c r="D69" s="680"/>
      <c r="E69" s="682" t="s">
        <v>1348</v>
      </c>
      <c r="F69" s="681"/>
      <c r="G69" s="681" t="s">
        <v>1252</v>
      </c>
      <c r="H69" s="683">
        <f>SUM(Q69:V69)</f>
        <v>6851373633</v>
      </c>
      <c r="I69" s="684"/>
      <c r="J69" s="684">
        <f ca="1">SUMIF(BL!$B$7:$N$102,'BS (2)'!G69,BL!$N$7:$N$102)</f>
        <v>0</v>
      </c>
      <c r="K69" s="680"/>
      <c r="L69" s="684">
        <f ca="1">J69+H69</f>
        <v>6851373633</v>
      </c>
      <c r="M69" s="684"/>
      <c r="N69" s="683">
        <v>3333780062</v>
      </c>
      <c r="O69" s="668" t="str">
        <f ca="1">IF(OR(L69&lt;&gt;0,N69&lt;&gt;0),"print","")</f>
        <v>print</v>
      </c>
      <c r="Q69" s="629">
        <v>194248496</v>
      </c>
      <c r="R69" s="629">
        <v>1648749782</v>
      </c>
      <c r="S69" s="629">
        <v>1013930880</v>
      </c>
      <c r="T69" s="629">
        <v>398543064</v>
      </c>
      <c r="U69" s="629">
        <v>529160423</v>
      </c>
      <c r="V69" s="629">
        <v>3066740988</v>
      </c>
      <c r="W69" s="629">
        <v>6851373633</v>
      </c>
      <c r="X69" s="675">
        <f ca="1">L69-W69</f>
        <v>0</v>
      </c>
    </row>
    <row r="70" spans="1:30" ht="18.75" customHeight="1">
      <c r="A70" s="680" t="s">
        <v>943</v>
      </c>
      <c r="B70" s="680"/>
      <c r="C70" s="681">
        <v>262</v>
      </c>
      <c r="D70" s="680"/>
      <c r="E70" s="682" t="s">
        <v>1091</v>
      </c>
      <c r="F70" s="681"/>
      <c r="G70" s="681" t="s">
        <v>1253</v>
      </c>
      <c r="H70" s="683">
        <f>SUM(Q70:V70)</f>
        <v>0</v>
      </c>
      <c r="I70" s="684"/>
      <c r="J70" s="684">
        <f ca="1">SUMIF(BL!$B$7:$N$102,'BS (2)'!G70,BL!$N$7:$N$102)</f>
        <v>0</v>
      </c>
      <c r="K70" s="680"/>
      <c r="L70" s="684">
        <f ca="1">J70+H70</f>
        <v>0</v>
      </c>
      <c r="M70" s="684"/>
      <c r="N70" s="683">
        <v>0</v>
      </c>
      <c r="O70" s="668" t="str">
        <f ca="1">IF(OR(L70&lt;&gt;0,N70&lt;&gt;0),"print","")</f>
        <v/>
      </c>
      <c r="X70" s="675">
        <f ca="1">L70-W70</f>
        <v>0</v>
      </c>
    </row>
    <row r="71" spans="1:30" ht="18.75" customHeight="1">
      <c r="A71" s="685" t="s">
        <v>855</v>
      </c>
      <c r="B71" s="680"/>
      <c r="C71" s="681">
        <v>268</v>
      </c>
      <c r="D71" s="680"/>
      <c r="E71" s="663"/>
      <c r="F71" s="681"/>
      <c r="G71" s="681" t="s">
        <v>1254</v>
      </c>
      <c r="H71" s="683">
        <f>SUM(Q71:V71)</f>
        <v>61000000</v>
      </c>
      <c r="I71" s="684"/>
      <c r="J71" s="684">
        <f ca="1">SUMIF(BL!$B$7:$N$102,'BS (2)'!G71,BL!$N$7:$N$102)</f>
        <v>0</v>
      </c>
      <c r="K71" s="680"/>
      <c r="L71" s="684">
        <f ca="1">J71+H71</f>
        <v>61000000</v>
      </c>
      <c r="M71" s="684"/>
      <c r="N71" s="683">
        <v>2000000</v>
      </c>
      <c r="O71" s="668" t="str">
        <f ca="1">IF(OR(L71&lt;&gt;0,N71&lt;&gt;0),"print","")</f>
        <v>print</v>
      </c>
      <c r="Q71" s="629">
        <v>60000000</v>
      </c>
      <c r="R71" s="629">
        <v>1000000</v>
      </c>
      <c r="W71" s="629">
        <v>61000000</v>
      </c>
      <c r="X71" s="675">
        <f ca="1">L71-W71</f>
        <v>0</v>
      </c>
    </row>
    <row r="72" spans="1:30" ht="3.75" customHeight="1">
      <c r="A72" s="680"/>
      <c r="B72" s="680"/>
      <c r="C72" s="681"/>
      <c r="D72" s="680"/>
      <c r="E72" s="681"/>
      <c r="F72" s="681"/>
      <c r="G72" s="681"/>
      <c r="H72" s="684"/>
      <c r="I72" s="684"/>
      <c r="J72" s="684"/>
      <c r="K72" s="680"/>
      <c r="L72" s="684"/>
      <c r="M72" s="684"/>
      <c r="N72" s="684"/>
      <c r="O72" s="668" t="s">
        <v>1322</v>
      </c>
      <c r="X72" s="675">
        <f>L72-W72</f>
        <v>0</v>
      </c>
    </row>
    <row r="73" spans="1:30" s="710" customFormat="1" ht="24.95" customHeight="1">
      <c r="A73" s="648" t="s">
        <v>944</v>
      </c>
      <c r="B73" s="649"/>
      <c r="C73" s="650">
        <v>270</v>
      </c>
      <c r="D73" s="649"/>
      <c r="E73" s="650"/>
      <c r="F73" s="651"/>
      <c r="G73" s="704"/>
      <c r="H73" s="705">
        <f>H10+H38</f>
        <v>776381148533</v>
      </c>
      <c r="I73" s="706"/>
      <c r="J73" s="705">
        <f ca="1">J10+J38</f>
        <v>0</v>
      </c>
      <c r="K73" s="649"/>
      <c r="L73" s="705">
        <f ca="1">L10+L38</f>
        <v>776381148533</v>
      </c>
      <c r="M73" s="707"/>
      <c r="N73" s="705">
        <f>N10+N38</f>
        <v>493247803730</v>
      </c>
      <c r="O73" s="668" t="str">
        <f ca="1">IF(OR(L73&lt;&gt;0,N73&lt;&gt;0),"print","")</f>
        <v>print</v>
      </c>
      <c r="P73" s="708"/>
      <c r="Q73" s="705">
        <f t="shared" ref="Q73:X73" si="21">Q10+Q38</f>
        <v>427571714900</v>
      </c>
      <c r="R73" s="705">
        <f t="shared" si="21"/>
        <v>28605601918</v>
      </c>
      <c r="S73" s="705">
        <f t="shared" si="21"/>
        <v>69177124206</v>
      </c>
      <c r="T73" s="705">
        <f t="shared" si="21"/>
        <v>162721743187</v>
      </c>
      <c r="U73" s="705">
        <f t="shared" si="21"/>
        <v>72563657523</v>
      </c>
      <c r="V73" s="705">
        <f t="shared" si="21"/>
        <v>15741306799</v>
      </c>
      <c r="W73" s="705">
        <f t="shared" si="21"/>
        <v>554950828705</v>
      </c>
      <c r="X73" s="705">
        <f t="shared" ca="1" si="21"/>
        <v>221430319828</v>
      </c>
      <c r="Y73" s="709"/>
      <c r="Z73" s="709"/>
      <c r="AA73" s="709"/>
      <c r="AB73" s="709"/>
      <c r="AC73" s="709"/>
      <c r="AD73" s="709"/>
    </row>
    <row r="74" spans="1:30" s="673" customFormat="1" ht="15.75" customHeight="1">
      <c r="A74" s="1349" t="s">
        <v>946</v>
      </c>
      <c r="B74" s="1350"/>
      <c r="C74" s="1350"/>
      <c r="D74" s="1350"/>
      <c r="E74" s="1350"/>
      <c r="F74" s="1350"/>
      <c r="G74" s="1350"/>
      <c r="H74" s="1350"/>
      <c r="I74" s="1350"/>
      <c r="J74" s="1350"/>
      <c r="K74" s="1350"/>
      <c r="L74" s="1350"/>
      <c r="M74" s="1350"/>
      <c r="N74" s="1350"/>
      <c r="O74" s="668" t="s">
        <v>1322</v>
      </c>
      <c r="Q74" s="674"/>
      <c r="R74" s="674"/>
      <c r="S74" s="674"/>
      <c r="T74" s="674"/>
      <c r="U74" s="674"/>
      <c r="V74" s="674"/>
      <c r="W74" s="674"/>
      <c r="X74" s="675">
        <f>L74-W74</f>
        <v>0</v>
      </c>
      <c r="Y74" s="674"/>
      <c r="Z74" s="674"/>
      <c r="AA74" s="674"/>
      <c r="AB74" s="674"/>
      <c r="AC74" s="674"/>
      <c r="AD74" s="674"/>
    </row>
    <row r="75" spans="1:30" s="673" customFormat="1" ht="15.75" customHeight="1">
      <c r="A75" s="711"/>
      <c r="B75" s="712"/>
      <c r="C75" s="645"/>
      <c r="D75" s="712"/>
      <c r="E75" s="644"/>
      <c r="F75" s="644"/>
      <c r="G75" s="645"/>
      <c r="H75" s="625"/>
      <c r="I75" s="625"/>
      <c r="J75" s="625"/>
      <c r="K75" s="712"/>
      <c r="L75" s="646"/>
      <c r="M75" s="625"/>
      <c r="N75" s="647" t="s">
        <v>917</v>
      </c>
      <c r="O75" s="668" t="s">
        <v>1322</v>
      </c>
      <c r="Q75" s="674"/>
      <c r="R75" s="674"/>
      <c r="S75" s="674"/>
      <c r="T75" s="674"/>
      <c r="U75" s="674"/>
      <c r="V75" s="674"/>
      <c r="W75" s="674"/>
      <c r="X75" s="675">
        <f>L75-W75</f>
        <v>0</v>
      </c>
      <c r="Y75" s="674"/>
      <c r="Z75" s="674"/>
      <c r="AA75" s="674"/>
      <c r="AB75" s="674"/>
      <c r="AC75" s="674"/>
      <c r="AD75" s="674"/>
    </row>
    <row r="76" spans="1:30" s="708" customFormat="1" ht="33.75" customHeight="1">
      <c r="A76" s="713" t="s">
        <v>947</v>
      </c>
      <c r="B76" s="649"/>
      <c r="C76" s="650" t="s">
        <v>919</v>
      </c>
      <c r="D76" s="649"/>
      <c r="E76" s="650" t="s">
        <v>920</v>
      </c>
      <c r="F76" s="651"/>
      <c r="G76" s="650" t="s">
        <v>1160</v>
      </c>
      <c r="H76" s="652" t="s">
        <v>1220</v>
      </c>
      <c r="I76" s="653"/>
      <c r="J76" s="654" t="s">
        <v>1112</v>
      </c>
      <c r="K76" s="649"/>
      <c r="L76" s="655" t="s">
        <v>32</v>
      </c>
      <c r="M76" s="656"/>
      <c r="N76" s="657" t="s">
        <v>916</v>
      </c>
      <c r="O76" s="668" t="s">
        <v>1322</v>
      </c>
      <c r="Q76" s="714"/>
      <c r="R76" s="714"/>
      <c r="S76" s="714"/>
      <c r="T76" s="714"/>
      <c r="U76" s="714"/>
      <c r="V76" s="714"/>
      <c r="W76" s="714"/>
      <c r="X76" s="675">
        <f>L76-W76</f>
        <v>0</v>
      </c>
      <c r="Y76" s="714"/>
      <c r="Z76" s="714"/>
      <c r="AA76" s="714"/>
      <c r="AB76" s="714"/>
      <c r="AC76" s="714"/>
      <c r="AD76" s="714"/>
    </row>
    <row r="77" spans="1:30" s="28" customFormat="1" ht="18" customHeight="1">
      <c r="A77" s="662">
        <v>1</v>
      </c>
      <c r="B77" s="663"/>
      <c r="C77" s="664">
        <v>2</v>
      </c>
      <c r="D77" s="663"/>
      <c r="E77" s="662">
        <v>3</v>
      </c>
      <c r="F77" s="665"/>
      <c r="G77" s="662"/>
      <c r="H77" s="662" t="s">
        <v>1277</v>
      </c>
      <c r="I77" s="666"/>
      <c r="J77" s="667" t="s">
        <v>1295</v>
      </c>
      <c r="K77" s="665"/>
      <c r="L77" s="667" t="s">
        <v>15</v>
      </c>
      <c r="M77" s="666"/>
      <c r="N77" s="667">
        <v>5</v>
      </c>
      <c r="O77" s="668" t="str">
        <f>IF(OR(L77&lt;&gt;0,N77&lt;&gt;0),"print","")</f>
        <v>print</v>
      </c>
      <c r="Q77" s="53"/>
      <c r="R77" s="53"/>
      <c r="S77" s="53"/>
      <c r="T77" s="53"/>
      <c r="U77" s="53"/>
      <c r="V77" s="53"/>
      <c r="W77" s="53"/>
      <c r="X77" s="675">
        <f>L77-W77</f>
        <v>0</v>
      </c>
      <c r="Y77" s="53"/>
      <c r="Z77" s="53"/>
      <c r="AA77" s="53"/>
      <c r="AB77" s="53"/>
      <c r="AC77" s="53"/>
      <c r="AD77" s="53"/>
    </row>
    <row r="78" spans="1:30" s="673" customFormat="1" ht="21" customHeight="1">
      <c r="A78" s="669" t="s">
        <v>949</v>
      </c>
      <c r="B78" s="670"/>
      <c r="C78" s="671">
        <v>300</v>
      </c>
      <c r="D78" s="670"/>
      <c r="E78" s="671"/>
      <c r="F78" s="671"/>
      <c r="G78" s="671"/>
      <c r="H78" s="706">
        <f>H80+H92</f>
        <v>595553179671</v>
      </c>
      <c r="I78" s="706"/>
      <c r="J78" s="672" t="e">
        <f ca="1">J80+J92</f>
        <v>#REF!</v>
      </c>
      <c r="K78" s="670"/>
      <c r="L78" s="672" t="e">
        <f ca="1">L80+L92</f>
        <v>#REF!</v>
      </c>
      <c r="M78" s="672"/>
      <c r="N78" s="706">
        <f>N80+N92</f>
        <v>327085355932</v>
      </c>
      <c r="O78" s="668" t="e">
        <f ca="1">IF(OR(L78&lt;&gt;0,N78&lt;&gt;0),"print","")</f>
        <v>#REF!</v>
      </c>
      <c r="Q78" s="706">
        <f t="shared" ref="Q78:X78" si="22">Q80+Q92</f>
        <v>260330209552</v>
      </c>
      <c r="R78" s="706">
        <f t="shared" si="22"/>
        <v>27444618679</v>
      </c>
      <c r="S78" s="706">
        <f t="shared" si="22"/>
        <v>66758370138</v>
      </c>
      <c r="T78" s="706">
        <f t="shared" si="22"/>
        <v>154656339869</v>
      </c>
      <c r="U78" s="706">
        <f t="shared" si="22"/>
        <v>70705320099</v>
      </c>
      <c r="V78" s="706">
        <f t="shared" si="22"/>
        <v>15658321334</v>
      </c>
      <c r="W78" s="706">
        <f t="shared" si="22"/>
        <v>374122859843</v>
      </c>
      <c r="X78" s="706" t="e">
        <f t="shared" ca="1" si="22"/>
        <v>#REF!</v>
      </c>
      <c r="Y78" s="674"/>
      <c r="Z78" s="674"/>
      <c r="AA78" s="674"/>
      <c r="AB78" s="674"/>
      <c r="AC78" s="674"/>
      <c r="AD78" s="674"/>
    </row>
    <row r="79" spans="1:30" s="673" customFormat="1" ht="7.5" customHeight="1">
      <c r="A79" s="669"/>
      <c r="B79" s="670"/>
      <c r="C79" s="671"/>
      <c r="D79" s="670"/>
      <c r="E79" s="671"/>
      <c r="F79" s="671"/>
      <c r="G79" s="671"/>
      <c r="H79" s="706"/>
      <c r="I79" s="706"/>
      <c r="J79" s="672"/>
      <c r="K79" s="670"/>
      <c r="L79" s="672"/>
      <c r="M79" s="672"/>
      <c r="N79" s="706"/>
      <c r="O79" s="668" t="s">
        <v>1322</v>
      </c>
      <c r="Q79" s="674"/>
      <c r="R79" s="674"/>
      <c r="S79" s="674"/>
      <c r="T79" s="674"/>
      <c r="U79" s="674"/>
      <c r="V79" s="674"/>
      <c r="W79" s="672"/>
      <c r="X79" s="675"/>
      <c r="Y79" s="674"/>
      <c r="Z79" s="674"/>
      <c r="AA79" s="674"/>
      <c r="AB79" s="674"/>
      <c r="AC79" s="674"/>
      <c r="AD79" s="674"/>
    </row>
    <row r="80" spans="1:30" s="28" customFormat="1" ht="21" customHeight="1">
      <c r="A80" s="676" t="s">
        <v>950</v>
      </c>
      <c r="B80" s="677"/>
      <c r="C80" s="663">
        <v>310</v>
      </c>
      <c r="D80" s="677"/>
      <c r="E80" s="671"/>
      <c r="F80" s="663"/>
      <c r="G80" s="663"/>
      <c r="H80" s="678">
        <f>SUM(H81:H90)</f>
        <v>540775864330</v>
      </c>
      <c r="I80" s="678"/>
      <c r="J80" s="678" t="e">
        <f ca="1">SUM(J81:J90)</f>
        <v>#REF!</v>
      </c>
      <c r="K80" s="677"/>
      <c r="L80" s="678" t="e">
        <f ca="1">SUM(L81:L90)</f>
        <v>#REF!</v>
      </c>
      <c r="M80" s="678"/>
      <c r="N80" s="678">
        <f>SUM(N81:N90)</f>
        <v>306386179401</v>
      </c>
      <c r="O80" s="668" t="e">
        <f t="shared" ref="O80:O90" ca="1" si="23">IF(OR(L80&lt;&gt;0,N80&lt;&gt;0),"print","")</f>
        <v>#REF!</v>
      </c>
      <c r="Q80" s="678">
        <f t="shared" ref="Q80:X80" si="24">SUM(Q81:Q90)</f>
        <v>205552894211</v>
      </c>
      <c r="R80" s="678">
        <f t="shared" si="24"/>
        <v>27444618679</v>
      </c>
      <c r="S80" s="678">
        <f t="shared" si="24"/>
        <v>66758370138</v>
      </c>
      <c r="T80" s="678">
        <f t="shared" si="24"/>
        <v>154656339869</v>
      </c>
      <c r="U80" s="678">
        <f t="shared" si="24"/>
        <v>70705320099</v>
      </c>
      <c r="V80" s="678">
        <f t="shared" si="24"/>
        <v>15658321334</v>
      </c>
      <c r="W80" s="678">
        <f t="shared" si="24"/>
        <v>319345544502</v>
      </c>
      <c r="X80" s="678" t="e">
        <f t="shared" ca="1" si="24"/>
        <v>#REF!</v>
      </c>
      <c r="Y80" s="53"/>
      <c r="Z80" s="53"/>
      <c r="AA80" s="53"/>
      <c r="AB80" s="53"/>
      <c r="AC80" s="53"/>
      <c r="AD80" s="53"/>
    </row>
    <row r="81" spans="1:30" ht="18.75" customHeight="1">
      <c r="A81" s="680" t="s">
        <v>951</v>
      </c>
      <c r="B81" s="680"/>
      <c r="C81" s="681">
        <v>311</v>
      </c>
      <c r="D81" s="680"/>
      <c r="E81" s="644" t="s">
        <v>1344</v>
      </c>
      <c r="F81" s="663"/>
      <c r="G81" s="681" t="s">
        <v>1193</v>
      </c>
      <c r="H81" s="683">
        <f t="shared" ref="H81:H90" si="25">SUM(Q81:V81)</f>
        <v>109586007406</v>
      </c>
      <c r="I81" s="684"/>
      <c r="J81" s="684">
        <f ca="1">SUMIF(BL!$B$7:$N$102,'BS (2)'!G81,BL!$N$7:$N$102)</f>
        <v>0</v>
      </c>
      <c r="K81" s="680"/>
      <c r="L81" s="684">
        <f t="shared" ref="L81:L90" ca="1" si="26">J81+H81</f>
        <v>109586007406</v>
      </c>
      <c r="M81" s="684"/>
      <c r="N81" s="683">
        <v>75321855372</v>
      </c>
      <c r="O81" s="668" t="str">
        <f t="shared" ca="1" si="23"/>
        <v>print</v>
      </c>
      <c r="Q81" s="629">
        <v>109586007406</v>
      </c>
      <c r="W81" s="629">
        <v>109586007406</v>
      </c>
      <c r="X81" s="675">
        <f t="shared" ref="X81:X91" ca="1" si="27">L81-W81</f>
        <v>0</v>
      </c>
    </row>
    <row r="82" spans="1:30" ht="18.75" customHeight="1">
      <c r="A82" s="686" t="s">
        <v>1342</v>
      </c>
      <c r="B82" s="680"/>
      <c r="C82" s="681">
        <v>312</v>
      </c>
      <c r="D82" s="680"/>
      <c r="E82" s="671"/>
      <c r="F82" s="663"/>
      <c r="G82" s="681" t="s">
        <v>1194</v>
      </c>
      <c r="H82" s="683">
        <f t="shared" si="25"/>
        <v>57747772963</v>
      </c>
      <c r="I82" s="684"/>
      <c r="J82" s="684">
        <f ca="1">SUMIF(BL!$B$7:$N$102,'BS (2)'!G82,BL!$N$7:$N$102)</f>
        <v>0</v>
      </c>
      <c r="K82" s="680"/>
      <c r="L82" s="684">
        <f t="shared" ca="1" si="26"/>
        <v>57747772963</v>
      </c>
      <c r="M82" s="684"/>
      <c r="N82" s="683">
        <v>56264868491</v>
      </c>
      <c r="O82" s="668" t="str">
        <f t="shared" ca="1" si="23"/>
        <v>print</v>
      </c>
      <c r="Q82" s="629">
        <v>20520986729</v>
      </c>
      <c r="R82" s="629">
        <v>7369143074</v>
      </c>
      <c r="S82" s="629">
        <v>3373613074</v>
      </c>
      <c r="T82" s="629">
        <v>21553203714</v>
      </c>
      <c r="U82" s="629">
        <v>1655668612</v>
      </c>
      <c r="V82" s="629">
        <v>3275157760</v>
      </c>
      <c r="W82" s="629">
        <v>56849780632</v>
      </c>
      <c r="X82" s="675">
        <f t="shared" ca="1" si="27"/>
        <v>897992331</v>
      </c>
      <c r="Y82" s="629" t="s">
        <v>852</v>
      </c>
    </row>
    <row r="83" spans="1:30" ht="18.75" customHeight="1">
      <c r="A83" s="680" t="s">
        <v>966</v>
      </c>
      <c r="B83" s="680"/>
      <c r="C83" s="681">
        <v>313</v>
      </c>
      <c r="D83" s="680"/>
      <c r="E83" s="671"/>
      <c r="F83" s="663"/>
      <c r="G83" s="681" t="s">
        <v>1186</v>
      </c>
      <c r="H83" s="683">
        <f t="shared" si="25"/>
        <v>63076151572</v>
      </c>
      <c r="I83" s="684"/>
      <c r="J83" s="684">
        <f ca="1">SUMIF(BL!$B$7:$N$102,'BS (2)'!G83,BL!$N$7:$N$102)</f>
        <v>0</v>
      </c>
      <c r="K83" s="680"/>
      <c r="L83" s="684">
        <f t="shared" ca="1" si="26"/>
        <v>63076151572</v>
      </c>
      <c r="M83" s="684"/>
      <c r="N83" s="683">
        <v>132404027540</v>
      </c>
      <c r="O83" s="668" t="str">
        <f t="shared" ca="1" si="23"/>
        <v>print</v>
      </c>
      <c r="Q83" s="629">
        <v>10647702672</v>
      </c>
      <c r="R83" s="629">
        <v>5564191000</v>
      </c>
      <c r="S83" s="629">
        <v>39272107958</v>
      </c>
      <c r="T83" s="629">
        <v>1940942431</v>
      </c>
      <c r="U83" s="629">
        <v>5651207511</v>
      </c>
      <c r="W83" s="629">
        <v>63076151572</v>
      </c>
      <c r="X83" s="675">
        <f t="shared" ca="1" si="27"/>
        <v>0</v>
      </c>
    </row>
    <row r="84" spans="1:30" ht="18.75" customHeight="1">
      <c r="A84" s="685" t="s">
        <v>426</v>
      </c>
      <c r="B84" s="680"/>
      <c r="C84" s="681">
        <v>314</v>
      </c>
      <c r="D84" s="680"/>
      <c r="E84" s="644" t="s">
        <v>1345</v>
      </c>
      <c r="F84" s="663"/>
      <c r="G84" s="681" t="s">
        <v>1195</v>
      </c>
      <c r="H84" s="683">
        <f t="shared" si="25"/>
        <v>7216404768</v>
      </c>
      <c r="I84" s="684"/>
      <c r="J84" s="684" t="e">
        <f ca="1">SUMIF(BL!$B$7:$N$102,'BS (2)'!G84,BL!$N$7:$N$102)</f>
        <v>#REF!</v>
      </c>
      <c r="K84" s="680"/>
      <c r="L84" s="684" t="e">
        <f t="shared" ca="1" si="26"/>
        <v>#REF!</v>
      </c>
      <c r="M84" s="684"/>
      <c r="N84" s="683">
        <v>5788594343</v>
      </c>
      <c r="O84" s="668" t="e">
        <f t="shared" ca="1" si="23"/>
        <v>#REF!</v>
      </c>
      <c r="Q84" s="629">
        <v>3168771144</v>
      </c>
      <c r="R84" s="629">
        <v>111759346</v>
      </c>
      <c r="S84" s="629">
        <v>1685988704</v>
      </c>
      <c r="T84" s="715">
        <v>1753349349</v>
      </c>
      <c r="U84" s="629">
        <v>495207003</v>
      </c>
      <c r="V84" s="629">
        <v>1329222</v>
      </c>
      <c r="W84" s="629">
        <v>7216404768</v>
      </c>
      <c r="X84" s="675" t="e">
        <f t="shared" ca="1" si="27"/>
        <v>#REF!</v>
      </c>
    </row>
    <row r="85" spans="1:30" ht="18.75" customHeight="1">
      <c r="A85" s="685" t="s">
        <v>427</v>
      </c>
      <c r="B85" s="680"/>
      <c r="C85" s="681">
        <v>315</v>
      </c>
      <c r="D85" s="680"/>
      <c r="E85" s="671"/>
      <c r="F85" s="663"/>
      <c r="G85" s="681" t="s">
        <v>1196</v>
      </c>
      <c r="H85" s="683">
        <f t="shared" si="25"/>
        <v>15164409979</v>
      </c>
      <c r="I85" s="684"/>
      <c r="J85" s="684">
        <f ca="1">SUMIF(BL!$B$7:$N$102,'BS (2)'!G85,BL!$N$7:$N$102)</f>
        <v>0</v>
      </c>
      <c r="K85" s="680"/>
      <c r="L85" s="684">
        <f t="shared" ca="1" si="26"/>
        <v>15164409979</v>
      </c>
      <c r="M85" s="684"/>
      <c r="N85" s="683">
        <v>15281069192</v>
      </c>
      <c r="O85" s="668" t="str">
        <f t="shared" ca="1" si="23"/>
        <v>print</v>
      </c>
      <c r="Q85" s="629">
        <v>1536256547</v>
      </c>
      <c r="R85" s="629">
        <v>1191573959</v>
      </c>
      <c r="S85" s="629">
        <v>3186634319</v>
      </c>
      <c r="T85" s="629">
        <v>5547716831</v>
      </c>
      <c r="U85" s="629">
        <v>2752106096</v>
      </c>
      <c r="V85" s="629">
        <v>950122227</v>
      </c>
      <c r="W85" s="629">
        <v>15164409979</v>
      </c>
      <c r="X85" s="675">
        <f t="shared" ca="1" si="27"/>
        <v>0</v>
      </c>
    </row>
    <row r="86" spans="1:30" ht="18.75" customHeight="1">
      <c r="A86" s="685" t="s">
        <v>428</v>
      </c>
      <c r="B86" s="680"/>
      <c r="C86" s="681">
        <v>316</v>
      </c>
      <c r="D86" s="680"/>
      <c r="E86" s="644" t="s">
        <v>1346</v>
      </c>
      <c r="F86" s="663"/>
      <c r="G86" s="681" t="s">
        <v>1197</v>
      </c>
      <c r="H86" s="683">
        <f t="shared" si="25"/>
        <v>3410084419</v>
      </c>
      <c r="I86" s="684"/>
      <c r="J86" s="684">
        <f ca="1">SUMIF(BL!$B$7:$N$102,'BS (2)'!G86,BL!$N$7:$N$102)</f>
        <v>0</v>
      </c>
      <c r="K86" s="680"/>
      <c r="L86" s="684">
        <f t="shared" ca="1" si="26"/>
        <v>3410084419</v>
      </c>
      <c r="M86" s="684"/>
      <c r="N86" s="683">
        <v>3819020927</v>
      </c>
      <c r="O86" s="668" t="str">
        <f t="shared" ca="1" si="23"/>
        <v>print</v>
      </c>
      <c r="T86" s="629">
        <v>3410084419</v>
      </c>
      <c r="W86" s="629">
        <v>3410084419</v>
      </c>
      <c r="X86" s="675">
        <f t="shared" ca="1" si="27"/>
        <v>0</v>
      </c>
    </row>
    <row r="87" spans="1:30" ht="18.75" customHeight="1">
      <c r="A87" s="685" t="s">
        <v>429</v>
      </c>
      <c r="B87" s="680"/>
      <c r="C87" s="681">
        <v>317</v>
      </c>
      <c r="D87" s="680"/>
      <c r="E87" s="671"/>
      <c r="F87" s="688"/>
      <c r="G87" s="681" t="s">
        <v>1192</v>
      </c>
      <c r="H87" s="683">
        <f t="shared" si="25"/>
        <v>220532327497</v>
      </c>
      <c r="I87" s="684"/>
      <c r="J87" s="684">
        <f ca="1">SUMIF(BL!$B$7:$N$102,'BS (2)'!G87,BL!$N$7:$N$102)</f>
        <v>-91265759309</v>
      </c>
      <c r="K87" s="680"/>
      <c r="L87" s="684">
        <f t="shared" ca="1" si="26"/>
        <v>129266568188</v>
      </c>
      <c r="M87" s="684"/>
      <c r="N87" s="683">
        <v>0</v>
      </c>
      <c r="O87" s="689" t="str">
        <f t="shared" ca="1" si="23"/>
        <v>print</v>
      </c>
      <c r="R87" s="629">
        <v>13081555743</v>
      </c>
      <c r="S87" s="629">
        <v>19077842359</v>
      </c>
      <c r="T87" s="629">
        <v>118213680415</v>
      </c>
      <c r="U87" s="629">
        <v>60024229016</v>
      </c>
      <c r="V87" s="629">
        <v>10135019964</v>
      </c>
      <c r="X87" s="675">
        <f t="shared" ca="1" si="27"/>
        <v>129266568188</v>
      </c>
    </row>
    <row r="88" spans="1:30" ht="18.75" customHeight="1">
      <c r="A88" s="685" t="s">
        <v>417</v>
      </c>
      <c r="B88" s="680"/>
      <c r="C88" s="681">
        <v>318</v>
      </c>
      <c r="D88" s="680"/>
      <c r="E88" s="671"/>
      <c r="F88" s="663"/>
      <c r="G88" s="681" t="s">
        <v>1198</v>
      </c>
      <c r="H88" s="683">
        <f t="shared" si="25"/>
        <v>56471867055</v>
      </c>
      <c r="I88" s="684"/>
      <c r="J88" s="684">
        <f ca="1">SUMIF(BL!$B$7:$N$102,'BS (2)'!G88,BL!$N$7:$N$102)</f>
        <v>0</v>
      </c>
      <c r="K88" s="680"/>
      <c r="L88" s="684">
        <f t="shared" ca="1" si="26"/>
        <v>56471867055</v>
      </c>
      <c r="M88" s="684"/>
      <c r="N88" s="683">
        <v>0</v>
      </c>
      <c r="O88" s="668" t="str">
        <f t="shared" ca="1" si="23"/>
        <v>print</v>
      </c>
      <c r="Q88" s="629">
        <v>56471867055</v>
      </c>
      <c r="W88" s="629">
        <v>56471867055</v>
      </c>
      <c r="X88" s="675">
        <f t="shared" ca="1" si="27"/>
        <v>0</v>
      </c>
    </row>
    <row r="89" spans="1:30" ht="18.75" customHeight="1">
      <c r="A89" s="686" t="s">
        <v>430</v>
      </c>
      <c r="B89" s="680"/>
      <c r="C89" s="681">
        <v>319</v>
      </c>
      <c r="D89" s="680"/>
      <c r="E89" s="644" t="s">
        <v>1092</v>
      </c>
      <c r="F89" s="663"/>
      <c r="G89" s="681" t="s">
        <v>1199</v>
      </c>
      <c r="H89" s="683">
        <f t="shared" si="25"/>
        <v>7570838671</v>
      </c>
      <c r="I89" s="684"/>
      <c r="J89" s="684">
        <f ca="1">SUMIF(BL!$B$7:$N$102,'BS (2)'!G89,BL!$N$7:$N$102)</f>
        <v>0</v>
      </c>
      <c r="K89" s="680"/>
      <c r="L89" s="684">
        <f t="shared" ca="1" si="26"/>
        <v>7570838671</v>
      </c>
      <c r="M89" s="684"/>
      <c r="N89" s="683">
        <v>17506743536</v>
      </c>
      <c r="O89" s="668" t="str">
        <f t="shared" ca="1" si="23"/>
        <v>print</v>
      </c>
      <c r="P89" s="687"/>
      <c r="Q89" s="629">
        <v>3621302658</v>
      </c>
      <c r="R89" s="629">
        <v>126395557</v>
      </c>
      <c r="S89" s="629">
        <v>162183724</v>
      </c>
      <c r="T89" s="629">
        <v>2237362710</v>
      </c>
      <c r="U89" s="629">
        <v>126901861</v>
      </c>
      <c r="V89" s="629">
        <v>1296692161</v>
      </c>
      <c r="W89" s="629">
        <v>7570838671</v>
      </c>
      <c r="X89" s="675">
        <f t="shared" ca="1" si="27"/>
        <v>0</v>
      </c>
    </row>
    <row r="90" spans="1:30" ht="18.75" customHeight="1">
      <c r="A90" s="685" t="s">
        <v>1298</v>
      </c>
      <c r="B90" s="680"/>
      <c r="C90" s="681">
        <v>320</v>
      </c>
      <c r="D90" s="680"/>
      <c r="E90" s="671"/>
      <c r="F90" s="688"/>
      <c r="G90" s="681" t="s">
        <v>1301</v>
      </c>
      <c r="H90" s="683">
        <f t="shared" si="25"/>
        <v>0</v>
      </c>
      <c r="I90" s="684"/>
      <c r="J90" s="684">
        <f ca="1">SUMIF(BL!$B$7:$N$102,'BS (2)'!G90,BL!$N$7:$N$102)</f>
        <v>0</v>
      </c>
      <c r="K90" s="680"/>
      <c r="L90" s="684">
        <f t="shared" ca="1" si="26"/>
        <v>0</v>
      </c>
      <c r="M90" s="684"/>
      <c r="N90" s="684">
        <v>0</v>
      </c>
      <c r="O90" s="668" t="str">
        <f t="shared" ca="1" si="23"/>
        <v/>
      </c>
      <c r="X90" s="675">
        <f t="shared" ca="1" si="27"/>
        <v>0</v>
      </c>
    </row>
    <row r="91" spans="1:30" ht="7.5" customHeight="1">
      <c r="A91" s="685"/>
      <c r="B91" s="680"/>
      <c r="C91" s="681"/>
      <c r="D91" s="680"/>
      <c r="E91" s="671"/>
      <c r="F91" s="688"/>
      <c r="G91" s="681"/>
      <c r="H91" s="684"/>
      <c r="I91" s="684"/>
      <c r="J91" s="684"/>
      <c r="K91" s="680"/>
      <c r="L91" s="684"/>
      <c r="M91" s="684"/>
      <c r="N91" s="684"/>
      <c r="O91" s="668" t="s">
        <v>1322</v>
      </c>
      <c r="X91" s="675">
        <f t="shared" si="27"/>
        <v>0</v>
      </c>
    </row>
    <row r="92" spans="1:30" s="28" customFormat="1" ht="21" customHeight="1">
      <c r="A92" s="676" t="s">
        <v>952</v>
      </c>
      <c r="B92" s="677"/>
      <c r="C92" s="663">
        <v>330</v>
      </c>
      <c r="D92" s="677"/>
      <c r="E92" s="671"/>
      <c r="F92" s="663"/>
      <c r="G92" s="663"/>
      <c r="H92" s="678">
        <f>SUM(H93:H99)</f>
        <v>54777315341</v>
      </c>
      <c r="I92" s="678"/>
      <c r="J92" s="678">
        <f ca="1">SUM(J93:J99)</f>
        <v>0</v>
      </c>
      <c r="K92" s="677"/>
      <c r="L92" s="678">
        <f ca="1">SUM(L93:L99)</f>
        <v>54777315341</v>
      </c>
      <c r="M92" s="678"/>
      <c r="N92" s="678">
        <f>SUM(N93:N99)</f>
        <v>20699176531</v>
      </c>
      <c r="O92" s="668" t="str">
        <f t="shared" ref="O92:O99" ca="1" si="28">IF(OR(L92&lt;&gt;0,N92&lt;&gt;0),"print","")</f>
        <v>print</v>
      </c>
      <c r="Q92" s="678">
        <f t="shared" ref="Q92:X92" si="29">SUM(Q93:Q99)</f>
        <v>54777315341</v>
      </c>
      <c r="R92" s="678">
        <f t="shared" si="29"/>
        <v>0</v>
      </c>
      <c r="S92" s="678">
        <f t="shared" si="29"/>
        <v>0</v>
      </c>
      <c r="T92" s="678">
        <f t="shared" si="29"/>
        <v>0</v>
      </c>
      <c r="U92" s="678">
        <f t="shared" si="29"/>
        <v>0</v>
      </c>
      <c r="V92" s="678">
        <f t="shared" si="29"/>
        <v>0</v>
      </c>
      <c r="W92" s="678">
        <f t="shared" si="29"/>
        <v>54777315341</v>
      </c>
      <c r="X92" s="678">
        <f t="shared" ca="1" si="29"/>
        <v>0</v>
      </c>
      <c r="Y92" s="53"/>
      <c r="Z92" s="53"/>
      <c r="AA92" s="53"/>
      <c r="AB92" s="53"/>
      <c r="AC92" s="53"/>
      <c r="AD92" s="53"/>
    </row>
    <row r="93" spans="1:30" ht="18.75" customHeight="1">
      <c r="A93" s="680" t="s">
        <v>953</v>
      </c>
      <c r="B93" s="680"/>
      <c r="C93" s="681">
        <v>331</v>
      </c>
      <c r="D93" s="680"/>
      <c r="E93" s="671"/>
      <c r="F93" s="681"/>
      <c r="G93" s="681" t="s">
        <v>1201</v>
      </c>
      <c r="H93" s="683">
        <f t="shared" ref="H93:H99" si="30">SUM(Q93:V93)</f>
        <v>0</v>
      </c>
      <c r="I93" s="684"/>
      <c r="J93" s="684">
        <f ca="1">SUMIF(BL!$B$7:$N$102,'BS (2)'!G93,BL!$N$7:$N$102)</f>
        <v>0</v>
      </c>
      <c r="K93" s="680"/>
      <c r="L93" s="684">
        <f t="shared" ref="L93:L99" ca="1" si="31">J93+H93</f>
        <v>0</v>
      </c>
      <c r="M93" s="684"/>
      <c r="N93" s="684">
        <v>0</v>
      </c>
      <c r="O93" s="668" t="str">
        <f t="shared" ca="1" si="28"/>
        <v/>
      </c>
      <c r="X93" s="675">
        <f t="shared" ref="X93:X100" ca="1" si="32">L93-W93</f>
        <v>0</v>
      </c>
    </row>
    <row r="94" spans="1:30" ht="18.75" customHeight="1">
      <c r="A94" s="685" t="s">
        <v>856</v>
      </c>
      <c r="B94" s="680"/>
      <c r="C94" s="681">
        <v>332</v>
      </c>
      <c r="D94" s="680"/>
      <c r="E94" s="644" t="s">
        <v>1093</v>
      </c>
      <c r="F94" s="681"/>
      <c r="G94" s="681" t="s">
        <v>1191</v>
      </c>
      <c r="H94" s="683">
        <f t="shared" si="30"/>
        <v>0</v>
      </c>
      <c r="I94" s="684"/>
      <c r="J94" s="684">
        <f ca="1">SUMIF(BL!$B$7:$N$102,'BS (2)'!G94,BL!$N$7:$N$102)</f>
        <v>0</v>
      </c>
      <c r="K94" s="680"/>
      <c r="L94" s="684">
        <f t="shared" ca="1" si="31"/>
        <v>0</v>
      </c>
      <c r="M94" s="684"/>
      <c r="N94" s="684">
        <v>0</v>
      </c>
      <c r="O94" s="668" t="str">
        <f t="shared" ca="1" si="28"/>
        <v/>
      </c>
      <c r="X94" s="675">
        <f t="shared" ca="1" si="32"/>
        <v>0</v>
      </c>
    </row>
    <row r="95" spans="1:30" ht="18.75" customHeight="1">
      <c r="A95" s="685" t="s">
        <v>857</v>
      </c>
      <c r="B95" s="680"/>
      <c r="C95" s="681">
        <v>333</v>
      </c>
      <c r="D95" s="680"/>
      <c r="E95" s="671"/>
      <c r="F95" s="681"/>
      <c r="G95" s="681" t="s">
        <v>1200</v>
      </c>
      <c r="H95" s="683">
        <f t="shared" si="30"/>
        <v>0</v>
      </c>
      <c r="I95" s="684"/>
      <c r="J95" s="684">
        <f ca="1">SUMIF(BL!$B$7:$N$102,'BS (2)'!G95,BL!$N$7:$N$102)</f>
        <v>0</v>
      </c>
      <c r="K95" s="680"/>
      <c r="L95" s="684">
        <f t="shared" ca="1" si="31"/>
        <v>0</v>
      </c>
      <c r="M95" s="684"/>
      <c r="N95" s="684">
        <v>0</v>
      </c>
      <c r="O95" s="668" t="str">
        <f t="shared" ca="1" si="28"/>
        <v/>
      </c>
      <c r="X95" s="675">
        <f t="shared" ca="1" si="32"/>
        <v>0</v>
      </c>
    </row>
    <row r="96" spans="1:30" ht="18.75" customHeight="1">
      <c r="A96" s="686" t="s">
        <v>431</v>
      </c>
      <c r="B96" s="680"/>
      <c r="C96" s="681">
        <v>334</v>
      </c>
      <c r="D96" s="680"/>
      <c r="E96" s="644" t="s">
        <v>1094</v>
      </c>
      <c r="F96" s="681"/>
      <c r="G96" s="681" t="s">
        <v>1190</v>
      </c>
      <c r="H96" s="683">
        <f t="shared" si="30"/>
        <v>53874418284</v>
      </c>
      <c r="I96" s="684"/>
      <c r="J96" s="684">
        <f ca="1">SUMIF(BL!$B$7:$N$102,'BS (2)'!G96,BL!$N$7:$N$102)</f>
        <v>0</v>
      </c>
      <c r="K96" s="680"/>
      <c r="L96" s="684">
        <f t="shared" ca="1" si="31"/>
        <v>53874418284</v>
      </c>
      <c r="M96" s="684"/>
      <c r="N96" s="683">
        <v>20245673719</v>
      </c>
      <c r="O96" s="668" t="str">
        <f t="shared" ca="1" si="28"/>
        <v>print</v>
      </c>
      <c r="Q96" s="629">
        <v>53874418284</v>
      </c>
      <c r="W96" s="629">
        <v>53874418284</v>
      </c>
      <c r="X96" s="675">
        <f t="shared" ca="1" si="32"/>
        <v>0</v>
      </c>
    </row>
    <row r="97" spans="1:30" ht="18.75" customHeight="1">
      <c r="A97" s="680" t="s">
        <v>954</v>
      </c>
      <c r="B97" s="680"/>
      <c r="C97" s="681">
        <v>335</v>
      </c>
      <c r="D97" s="680"/>
      <c r="E97" s="644" t="s">
        <v>1091</v>
      </c>
      <c r="F97" s="681"/>
      <c r="G97" s="681" t="s">
        <v>1202</v>
      </c>
      <c r="H97" s="683">
        <f t="shared" si="30"/>
        <v>0</v>
      </c>
      <c r="I97" s="684"/>
      <c r="J97" s="684">
        <f ca="1">SUMIF(BL!$B$7:$N$102,'BS (2)'!G97,BL!$N$7:$N$102)</f>
        <v>0</v>
      </c>
      <c r="K97" s="680"/>
      <c r="L97" s="684">
        <f t="shared" ca="1" si="31"/>
        <v>0</v>
      </c>
      <c r="M97" s="684"/>
      <c r="N97" s="683">
        <v>0</v>
      </c>
      <c r="O97" s="668" t="str">
        <f t="shared" ca="1" si="28"/>
        <v/>
      </c>
      <c r="X97" s="675">
        <f t="shared" ca="1" si="32"/>
        <v>0</v>
      </c>
    </row>
    <row r="98" spans="1:30" ht="18.75" customHeight="1">
      <c r="A98" s="685" t="s">
        <v>432</v>
      </c>
      <c r="B98" s="680"/>
      <c r="C98" s="681">
        <v>336</v>
      </c>
      <c r="D98" s="680"/>
      <c r="E98" s="671"/>
      <c r="F98" s="681"/>
      <c r="G98" s="681" t="s">
        <v>1325</v>
      </c>
      <c r="H98" s="683">
        <f t="shared" si="30"/>
        <v>902897057</v>
      </c>
      <c r="I98" s="684"/>
      <c r="J98" s="684">
        <f ca="1">SUMIF(BL!$B$7:$N$102,'BS (2)'!G98,BL!$N$7:$N$102)</f>
        <v>0</v>
      </c>
      <c r="K98" s="680"/>
      <c r="L98" s="684">
        <f t="shared" ca="1" si="31"/>
        <v>902897057</v>
      </c>
      <c r="M98" s="684"/>
      <c r="N98" s="683">
        <v>453502812</v>
      </c>
      <c r="O98" s="668" t="str">
        <f t="shared" ca="1" si="28"/>
        <v>print</v>
      </c>
      <c r="Q98" s="629">
        <v>902897057</v>
      </c>
      <c r="W98" s="629">
        <v>902897057</v>
      </c>
      <c r="X98" s="675">
        <f t="shared" ca="1" si="32"/>
        <v>0</v>
      </c>
    </row>
    <row r="99" spans="1:30" ht="18.75" customHeight="1">
      <c r="A99" s="685" t="s">
        <v>1304</v>
      </c>
      <c r="B99" s="680"/>
      <c r="C99" s="681">
        <v>337</v>
      </c>
      <c r="D99" s="680"/>
      <c r="E99" s="671"/>
      <c r="F99" s="681"/>
      <c r="G99" s="681" t="s">
        <v>1305</v>
      </c>
      <c r="H99" s="683">
        <f t="shared" si="30"/>
        <v>0</v>
      </c>
      <c r="I99" s="684"/>
      <c r="J99" s="684">
        <f ca="1">SUMIF(BL!$B$7:$N$102,'BS (2)'!G99,BL!$N$7:$N$102)</f>
        <v>0</v>
      </c>
      <c r="K99" s="680"/>
      <c r="L99" s="684">
        <f t="shared" ca="1" si="31"/>
        <v>0</v>
      </c>
      <c r="M99" s="684"/>
      <c r="N99" s="684">
        <v>0</v>
      </c>
      <c r="O99" s="668" t="str">
        <f t="shared" ca="1" si="28"/>
        <v/>
      </c>
      <c r="X99" s="675">
        <f t="shared" ca="1" si="32"/>
        <v>0</v>
      </c>
    </row>
    <row r="100" spans="1:30" ht="7.5" customHeight="1">
      <c r="A100" s="680"/>
      <c r="B100" s="680"/>
      <c r="C100" s="681"/>
      <c r="D100" s="680"/>
      <c r="E100" s="671"/>
      <c r="F100" s="681"/>
      <c r="G100" s="681"/>
      <c r="H100" s="684"/>
      <c r="I100" s="684"/>
      <c r="J100" s="684"/>
      <c r="K100" s="680"/>
      <c r="L100" s="684"/>
      <c r="M100" s="684"/>
      <c r="N100" s="684"/>
      <c r="O100" s="668" t="s">
        <v>1322</v>
      </c>
      <c r="X100" s="675">
        <f t="shared" si="32"/>
        <v>0</v>
      </c>
    </row>
    <row r="101" spans="1:30" s="673" customFormat="1" ht="21" customHeight="1">
      <c r="A101" s="669" t="s">
        <v>948</v>
      </c>
      <c r="B101" s="670"/>
      <c r="C101" s="671">
        <v>400</v>
      </c>
      <c r="D101" s="670"/>
      <c r="E101" s="671"/>
      <c r="F101" s="671"/>
      <c r="G101" s="671"/>
      <c r="H101" s="706">
        <f>H102+H115</f>
        <v>180827968862</v>
      </c>
      <c r="I101" s="706"/>
      <c r="J101" s="672" t="e">
        <f ca="1">J102+J115</f>
        <v>#REF!</v>
      </c>
      <c r="K101" s="670"/>
      <c r="L101" s="672" t="e">
        <f ca="1">L102+L115</f>
        <v>#REF!</v>
      </c>
      <c r="M101" s="672"/>
      <c r="N101" s="706">
        <f>N102+N115</f>
        <v>166162447798</v>
      </c>
      <c r="O101" s="668" t="e">
        <f t="shared" ref="O101:O113" ca="1" si="33">IF(OR(L101&lt;&gt;0,N101&lt;&gt;0),"print","")</f>
        <v>#REF!</v>
      </c>
      <c r="Q101" s="706">
        <f t="shared" ref="Q101:X101" si="34">Q102+Q115</f>
        <v>167241505348</v>
      </c>
      <c r="R101" s="706">
        <f t="shared" si="34"/>
        <v>1160983239</v>
      </c>
      <c r="S101" s="706">
        <f t="shared" si="34"/>
        <v>2418754068</v>
      </c>
      <c r="T101" s="706">
        <f t="shared" si="34"/>
        <v>8065403318</v>
      </c>
      <c r="U101" s="706">
        <f t="shared" si="34"/>
        <v>1858337424</v>
      </c>
      <c r="V101" s="706">
        <f t="shared" si="34"/>
        <v>82985465</v>
      </c>
      <c r="W101" s="706">
        <f t="shared" si="34"/>
        <v>180827968862</v>
      </c>
      <c r="X101" s="706" t="e">
        <f t="shared" ca="1" si="34"/>
        <v>#REF!</v>
      </c>
      <c r="Y101" s="674"/>
      <c r="Z101" s="674"/>
      <c r="AA101" s="674"/>
      <c r="AB101" s="674"/>
      <c r="AC101" s="674"/>
      <c r="AD101" s="674"/>
    </row>
    <row r="102" spans="1:30" s="28" customFormat="1" ht="21" customHeight="1">
      <c r="A102" s="676" t="s">
        <v>965</v>
      </c>
      <c r="B102" s="677"/>
      <c r="C102" s="663">
        <v>410</v>
      </c>
      <c r="D102" s="677"/>
      <c r="E102" s="644" t="s">
        <v>1095</v>
      </c>
      <c r="F102" s="663"/>
      <c r="G102" s="663"/>
      <c r="H102" s="678">
        <f>SUM(H103:H113)</f>
        <v>179881270199</v>
      </c>
      <c r="I102" s="678"/>
      <c r="J102" s="678" t="e">
        <f ca="1">SUM(J103:J113)</f>
        <v>#REF!</v>
      </c>
      <c r="K102" s="677"/>
      <c r="L102" s="678" t="e">
        <f ca="1">SUM(L103:L113)</f>
        <v>#REF!</v>
      </c>
      <c r="M102" s="678"/>
      <c r="N102" s="678">
        <f>SUM(N103:N113)</f>
        <v>165820350055</v>
      </c>
      <c r="O102" s="668" t="e">
        <f t="shared" ca="1" si="33"/>
        <v>#REF!</v>
      </c>
      <c r="Q102" s="678">
        <f t="shared" ref="Q102:X102" si="35">SUM(Q103:Q113)</f>
        <v>166599897343</v>
      </c>
      <c r="R102" s="678">
        <f t="shared" si="35"/>
        <v>1160983239</v>
      </c>
      <c r="S102" s="678">
        <f t="shared" si="35"/>
        <v>2317883868</v>
      </c>
      <c r="T102" s="678">
        <f t="shared" si="35"/>
        <v>8041903318</v>
      </c>
      <c r="U102" s="678">
        <f t="shared" si="35"/>
        <v>1677616966</v>
      </c>
      <c r="V102" s="678">
        <f t="shared" si="35"/>
        <v>82985465</v>
      </c>
      <c r="W102" s="678">
        <f t="shared" si="35"/>
        <v>179881270199</v>
      </c>
      <c r="X102" s="678" t="e">
        <f t="shared" ca="1" si="35"/>
        <v>#REF!</v>
      </c>
      <c r="Y102" s="53"/>
      <c r="Z102" s="53"/>
      <c r="AA102" s="53"/>
      <c r="AB102" s="53"/>
      <c r="AC102" s="53"/>
      <c r="AD102" s="53"/>
    </row>
    <row r="103" spans="1:30" ht="18.75" customHeight="1">
      <c r="A103" s="679" t="s">
        <v>955</v>
      </c>
      <c r="B103" s="680"/>
      <c r="C103" s="681">
        <v>411</v>
      </c>
      <c r="D103" s="680"/>
      <c r="E103" s="671"/>
      <c r="F103" s="681"/>
      <c r="G103" s="681" t="s">
        <v>1255</v>
      </c>
      <c r="H103" s="683">
        <f t="shared" ref="H103:H113" si="36">SUM(Q103:V103)</f>
        <v>60000000000</v>
      </c>
      <c r="I103" s="684"/>
      <c r="J103" s="684">
        <f ca="1">SUMIF(BL!$B$7:$N$102,'BS (2)'!G103,BL!$N$7:$N$102)</f>
        <v>0</v>
      </c>
      <c r="K103" s="680"/>
      <c r="L103" s="684">
        <f t="shared" ref="L103:L113" ca="1" si="37">J103+H103</f>
        <v>60000000000</v>
      </c>
      <c r="M103" s="684"/>
      <c r="N103" s="684">
        <v>60000000000</v>
      </c>
      <c r="O103" s="668" t="str">
        <f t="shared" ca="1" si="33"/>
        <v>print</v>
      </c>
      <c r="Q103" s="629">
        <v>60000000000</v>
      </c>
      <c r="W103" s="629">
        <v>60000000000</v>
      </c>
      <c r="X103" s="675">
        <f t="shared" ref="X103:X114" ca="1" si="38">L103-W103</f>
        <v>0</v>
      </c>
    </row>
    <row r="104" spans="1:30" ht="18.75" customHeight="1">
      <c r="A104" s="680" t="s">
        <v>956</v>
      </c>
      <c r="B104" s="680"/>
      <c r="C104" s="681">
        <v>412</v>
      </c>
      <c r="D104" s="680"/>
      <c r="E104" s="671"/>
      <c r="F104" s="681"/>
      <c r="G104" s="681" t="s">
        <v>1256</v>
      </c>
      <c r="H104" s="683">
        <f t="shared" si="36"/>
        <v>79337640000</v>
      </c>
      <c r="I104" s="684"/>
      <c r="J104" s="684">
        <f ca="1">SUMIF(BL!$B$7:$N$102,'BS (2)'!G104,BL!$N$7:$N$102)</f>
        <v>0</v>
      </c>
      <c r="K104" s="680"/>
      <c r="L104" s="684">
        <f t="shared" ca="1" si="37"/>
        <v>79337640000</v>
      </c>
      <c r="M104" s="684"/>
      <c r="N104" s="683">
        <v>79337640000</v>
      </c>
      <c r="O104" s="668" t="str">
        <f t="shared" ca="1" si="33"/>
        <v>print</v>
      </c>
      <c r="Q104" s="629">
        <v>79337640000</v>
      </c>
      <c r="W104" s="629">
        <v>79337640000</v>
      </c>
      <c r="X104" s="675">
        <f t="shared" ca="1" si="38"/>
        <v>0</v>
      </c>
    </row>
    <row r="105" spans="1:30" ht="18.75" customHeight="1">
      <c r="A105" s="685" t="s">
        <v>1308</v>
      </c>
      <c r="B105" s="680"/>
      <c r="C105" s="681">
        <v>413</v>
      </c>
      <c r="D105" s="680"/>
      <c r="E105" s="671"/>
      <c r="F105" s="681"/>
      <c r="G105" s="681" t="s">
        <v>1309</v>
      </c>
      <c r="H105" s="683">
        <f t="shared" si="36"/>
        <v>0</v>
      </c>
      <c r="I105" s="684"/>
      <c r="J105" s="684">
        <f ca="1">SUMIF(BL!$B$7:$N$102,'BS (2)'!G105,BL!$N$7:$N$102)</f>
        <v>0</v>
      </c>
      <c r="K105" s="680"/>
      <c r="L105" s="684">
        <f t="shared" ca="1" si="37"/>
        <v>0</v>
      </c>
      <c r="M105" s="684"/>
      <c r="N105" s="683">
        <v>0</v>
      </c>
      <c r="O105" s="668" t="str">
        <f t="shared" ca="1" si="33"/>
        <v/>
      </c>
      <c r="X105" s="675">
        <f t="shared" ca="1" si="38"/>
        <v>0</v>
      </c>
    </row>
    <row r="106" spans="1:30" ht="18.75" customHeight="1">
      <c r="A106" s="685" t="s">
        <v>1311</v>
      </c>
      <c r="B106" s="680"/>
      <c r="C106" s="681">
        <v>414</v>
      </c>
      <c r="D106" s="680"/>
      <c r="E106" s="671"/>
      <c r="F106" s="681"/>
      <c r="G106" s="681" t="s">
        <v>1257</v>
      </c>
      <c r="H106" s="683">
        <f t="shared" si="36"/>
        <v>0</v>
      </c>
      <c r="I106" s="684"/>
      <c r="J106" s="684">
        <f ca="1">SUMIF(BL!$B$7:$N$102,'BS (2)'!G106,BL!$N$7:$N$102)</f>
        <v>0</v>
      </c>
      <c r="K106" s="680"/>
      <c r="L106" s="684">
        <f t="shared" ca="1" si="37"/>
        <v>0</v>
      </c>
      <c r="M106" s="684"/>
      <c r="N106" s="683">
        <v>0</v>
      </c>
      <c r="O106" s="668" t="str">
        <f t="shared" ca="1" si="33"/>
        <v/>
      </c>
      <c r="X106" s="675">
        <f t="shared" ca="1" si="38"/>
        <v>0</v>
      </c>
    </row>
    <row r="107" spans="1:30" ht="18.75" customHeight="1">
      <c r="A107" s="685" t="s">
        <v>858</v>
      </c>
      <c r="B107" s="680"/>
      <c r="C107" s="681">
        <v>415</v>
      </c>
      <c r="D107" s="680"/>
      <c r="E107" s="671"/>
      <c r="F107" s="681"/>
      <c r="G107" s="681" t="s">
        <v>1258</v>
      </c>
      <c r="H107" s="683">
        <f t="shared" si="36"/>
        <v>0</v>
      </c>
      <c r="I107" s="684"/>
      <c r="J107" s="684">
        <f ca="1">SUMIF(BL!$B$7:$N$102,'BS (2)'!G107,BL!$N$7:$N$102)</f>
        <v>0</v>
      </c>
      <c r="K107" s="680"/>
      <c r="L107" s="684">
        <f t="shared" ca="1" si="37"/>
        <v>0</v>
      </c>
      <c r="M107" s="684"/>
      <c r="N107" s="683">
        <v>0</v>
      </c>
      <c r="O107" s="668" t="str">
        <f t="shared" ca="1" si="33"/>
        <v/>
      </c>
      <c r="X107" s="675">
        <f t="shared" ca="1" si="38"/>
        <v>0</v>
      </c>
    </row>
    <row r="108" spans="1:30" ht="18.75" customHeight="1">
      <c r="A108" s="685" t="s">
        <v>859</v>
      </c>
      <c r="B108" s="680"/>
      <c r="C108" s="681">
        <v>416</v>
      </c>
      <c r="D108" s="680"/>
      <c r="E108" s="671"/>
      <c r="F108" s="681"/>
      <c r="G108" s="681" t="s">
        <v>1259</v>
      </c>
      <c r="H108" s="683">
        <f t="shared" si="36"/>
        <v>0</v>
      </c>
      <c r="I108" s="684"/>
      <c r="J108" s="684">
        <f ca="1">SUMIF(BL!$B$7:$N$102,'BS (2)'!G108,BL!$N$7:$N$102)</f>
        <v>0</v>
      </c>
      <c r="K108" s="680"/>
      <c r="L108" s="684">
        <f t="shared" ca="1" si="37"/>
        <v>0</v>
      </c>
      <c r="M108" s="684"/>
      <c r="N108" s="684">
        <v>0</v>
      </c>
      <c r="O108" s="668" t="str">
        <f t="shared" ca="1" si="33"/>
        <v/>
      </c>
      <c r="X108" s="675">
        <f t="shared" ca="1" si="38"/>
        <v>0</v>
      </c>
    </row>
    <row r="109" spans="1:30" ht="18.75" customHeight="1">
      <c r="A109" s="685" t="s">
        <v>435</v>
      </c>
      <c r="B109" s="680"/>
      <c r="C109" s="681">
        <v>417</v>
      </c>
      <c r="D109" s="680"/>
      <c r="E109" s="671"/>
      <c r="F109" s="681"/>
      <c r="G109" s="681" t="s">
        <v>1260</v>
      </c>
      <c r="H109" s="683">
        <f t="shared" si="36"/>
        <v>14016177741</v>
      </c>
      <c r="I109" s="684"/>
      <c r="J109" s="684">
        <f ca="1">SUMIF(BL!$B$7:$N$102,'BS (2)'!G109,BL!$N$7:$N$102)</f>
        <v>0</v>
      </c>
      <c r="K109" s="680"/>
      <c r="L109" s="684">
        <f t="shared" ca="1" si="37"/>
        <v>14016177741</v>
      </c>
      <c r="M109" s="684"/>
      <c r="N109" s="683">
        <v>6437778354</v>
      </c>
      <c r="O109" s="668" t="str">
        <f t="shared" ca="1" si="33"/>
        <v>print</v>
      </c>
      <c r="Q109" s="629">
        <v>14016177741</v>
      </c>
      <c r="W109" s="629">
        <v>14016177741</v>
      </c>
      <c r="X109" s="675">
        <f t="shared" ca="1" si="38"/>
        <v>0</v>
      </c>
    </row>
    <row r="110" spans="1:30" ht="18.75" customHeight="1">
      <c r="A110" s="685" t="s">
        <v>436</v>
      </c>
      <c r="B110" s="680"/>
      <c r="C110" s="681">
        <v>418</v>
      </c>
      <c r="D110" s="680"/>
      <c r="E110" s="671"/>
      <c r="F110" s="681"/>
      <c r="G110" s="681" t="s">
        <v>1261</v>
      </c>
      <c r="H110" s="683">
        <f t="shared" si="36"/>
        <v>848202170</v>
      </c>
      <c r="I110" s="684"/>
      <c r="J110" s="684">
        <f ca="1">SUMIF(BL!$B$7:$N$102,'BS (2)'!G110,BL!$N$7:$N$102)</f>
        <v>0</v>
      </c>
      <c r="K110" s="680"/>
      <c r="L110" s="684">
        <f t="shared" ca="1" si="37"/>
        <v>848202170</v>
      </c>
      <c r="M110" s="684"/>
      <c r="N110" s="683">
        <v>193373634</v>
      </c>
      <c r="O110" s="668" t="str">
        <f t="shared" ca="1" si="33"/>
        <v>print</v>
      </c>
      <c r="Q110" s="629">
        <v>848202170</v>
      </c>
      <c r="W110" s="629">
        <v>848202170</v>
      </c>
      <c r="X110" s="675">
        <f t="shared" ca="1" si="38"/>
        <v>0</v>
      </c>
    </row>
    <row r="111" spans="1:30" ht="18.75" customHeight="1">
      <c r="A111" s="685" t="s">
        <v>437</v>
      </c>
      <c r="B111" s="680"/>
      <c r="C111" s="681">
        <v>419</v>
      </c>
      <c r="D111" s="680"/>
      <c r="E111" s="671"/>
      <c r="F111" s="681"/>
      <c r="G111" s="681" t="s">
        <v>1262</v>
      </c>
      <c r="H111" s="683">
        <f t="shared" si="36"/>
        <v>0</v>
      </c>
      <c r="I111" s="684"/>
      <c r="J111" s="684">
        <f ca="1">SUMIF(BL!$B$7:$N$102,'BS (2)'!G111,BL!$N$7:$N$102)</f>
        <v>0</v>
      </c>
      <c r="K111" s="680"/>
      <c r="L111" s="684">
        <f t="shared" ca="1" si="37"/>
        <v>0</v>
      </c>
      <c r="M111" s="684"/>
      <c r="N111" s="683">
        <v>0</v>
      </c>
      <c r="O111" s="668" t="str">
        <f t="shared" ca="1" si="33"/>
        <v/>
      </c>
      <c r="X111" s="675">
        <f t="shared" ca="1" si="38"/>
        <v>0</v>
      </c>
    </row>
    <row r="112" spans="1:30" ht="18.75" customHeight="1">
      <c r="A112" s="685" t="s">
        <v>438</v>
      </c>
      <c r="B112" s="680"/>
      <c r="C112" s="681">
        <v>420</v>
      </c>
      <c r="D112" s="680"/>
      <c r="E112" s="671"/>
      <c r="F112" s="681"/>
      <c r="G112" s="681" t="s">
        <v>1263</v>
      </c>
      <c r="H112" s="683">
        <f t="shared" si="36"/>
        <v>25679250288</v>
      </c>
      <c r="I112" s="684"/>
      <c r="J112" s="684" t="e">
        <f ca="1">SUMIF(BL!$B$7:$N$102,'BS (2)'!G112,BL!$N$7:$N$102)+'PI (2)'!K31</f>
        <v>#REF!</v>
      </c>
      <c r="K112" s="680"/>
      <c r="L112" s="684" t="e">
        <f t="shared" ca="1" si="37"/>
        <v>#REF!</v>
      </c>
      <c r="M112" s="684"/>
      <c r="N112" s="683">
        <v>19851558067</v>
      </c>
      <c r="O112" s="689" t="e">
        <f t="shared" ca="1" si="33"/>
        <v>#REF!</v>
      </c>
      <c r="Q112" s="629">
        <v>12397877432</v>
      </c>
      <c r="R112" s="629">
        <v>1160983239</v>
      </c>
      <c r="S112" s="629">
        <v>2317883868</v>
      </c>
      <c r="T112" s="629">
        <v>8041903318</v>
      </c>
      <c r="U112" s="629">
        <v>1677616966</v>
      </c>
      <c r="V112" s="629">
        <v>82985465</v>
      </c>
      <c r="W112" s="629">
        <v>25679250288</v>
      </c>
      <c r="X112" s="675" t="e">
        <f t="shared" ca="1" si="38"/>
        <v>#REF!</v>
      </c>
    </row>
    <row r="113" spans="1:30" ht="18.75" customHeight="1">
      <c r="A113" s="685" t="s">
        <v>439</v>
      </c>
      <c r="B113" s="680"/>
      <c r="C113" s="681">
        <v>421</v>
      </c>
      <c r="D113" s="680"/>
      <c r="E113" s="671"/>
      <c r="F113" s="681"/>
      <c r="G113" s="681" t="s">
        <v>1297</v>
      </c>
      <c r="H113" s="683">
        <f t="shared" si="36"/>
        <v>0</v>
      </c>
      <c r="I113" s="684"/>
      <c r="J113" s="684">
        <f ca="1">SUMIF(BL!$B$7:$N$102,'BS (2)'!G113,BL!$N$7:$N$102)</f>
        <v>0</v>
      </c>
      <c r="K113" s="680"/>
      <c r="L113" s="684">
        <f t="shared" ca="1" si="37"/>
        <v>0</v>
      </c>
      <c r="M113" s="684"/>
      <c r="N113" s="683">
        <v>0</v>
      </c>
      <c r="O113" s="668" t="str">
        <f t="shared" ca="1" si="33"/>
        <v/>
      </c>
      <c r="X113" s="675">
        <f t="shared" ca="1" si="38"/>
        <v>0</v>
      </c>
    </row>
    <row r="114" spans="1:30" ht="9.75" customHeight="1">
      <c r="A114" s="685"/>
      <c r="B114" s="680"/>
      <c r="C114" s="681"/>
      <c r="D114" s="680"/>
      <c r="E114" s="671"/>
      <c r="F114" s="681"/>
      <c r="G114" s="681"/>
      <c r="H114" s="684"/>
      <c r="I114" s="684"/>
      <c r="J114" s="684"/>
      <c r="K114" s="680"/>
      <c r="L114" s="684"/>
      <c r="M114" s="684"/>
      <c r="N114" s="684"/>
      <c r="O114" s="668" t="s">
        <v>1322</v>
      </c>
      <c r="X114" s="675">
        <f t="shared" si="38"/>
        <v>0</v>
      </c>
    </row>
    <row r="115" spans="1:30" s="28" customFormat="1" ht="21" customHeight="1">
      <c r="A115" s="676" t="s">
        <v>961</v>
      </c>
      <c r="B115" s="677"/>
      <c r="C115" s="663">
        <v>430</v>
      </c>
      <c r="D115" s="677"/>
      <c r="E115" s="671"/>
      <c r="F115" s="663"/>
      <c r="G115" s="663"/>
      <c r="H115" s="678">
        <f>SUM(H116:H118)</f>
        <v>946698663</v>
      </c>
      <c r="I115" s="678"/>
      <c r="J115" s="678">
        <f ca="1">SUM(J116:J118)</f>
        <v>0</v>
      </c>
      <c r="K115" s="677"/>
      <c r="L115" s="678">
        <f ca="1">SUM(L116:L118)</f>
        <v>946698663</v>
      </c>
      <c r="M115" s="678"/>
      <c r="N115" s="678">
        <f>SUM(N116:N118)</f>
        <v>342097743</v>
      </c>
      <c r="O115" s="668" t="s">
        <v>1322</v>
      </c>
      <c r="Q115" s="678">
        <f t="shared" ref="Q115:X115" si="39">SUM(Q116:Q118)</f>
        <v>641608005</v>
      </c>
      <c r="R115" s="678">
        <f t="shared" si="39"/>
        <v>0</v>
      </c>
      <c r="S115" s="678">
        <f t="shared" si="39"/>
        <v>100870200</v>
      </c>
      <c r="T115" s="678">
        <f t="shared" si="39"/>
        <v>23500000</v>
      </c>
      <c r="U115" s="678">
        <f t="shared" si="39"/>
        <v>180720458</v>
      </c>
      <c r="V115" s="678">
        <f t="shared" si="39"/>
        <v>0</v>
      </c>
      <c r="W115" s="678">
        <f t="shared" si="39"/>
        <v>946698663</v>
      </c>
      <c r="X115" s="678">
        <f t="shared" ca="1" si="39"/>
        <v>0</v>
      </c>
      <c r="Y115" s="53"/>
      <c r="Z115" s="53"/>
      <c r="AA115" s="53"/>
      <c r="AB115" s="53"/>
      <c r="AC115" s="53"/>
      <c r="AD115" s="53"/>
    </row>
    <row r="116" spans="1:30" ht="18.75" customHeight="1">
      <c r="A116" s="680" t="s">
        <v>962</v>
      </c>
      <c r="B116" s="680"/>
      <c r="C116" s="681">
        <v>431</v>
      </c>
      <c r="D116" s="680"/>
      <c r="E116" s="671"/>
      <c r="F116" s="681"/>
      <c r="G116" s="681" t="s">
        <v>1264</v>
      </c>
      <c r="H116" s="683">
        <f>SUM(Q116:V116)</f>
        <v>946698663</v>
      </c>
      <c r="I116" s="684"/>
      <c r="J116" s="684">
        <f ca="1">SUMIF(BL!$B$7:$N$102,'BS (2)'!G116,BL!$N$7:$N$102)</f>
        <v>0</v>
      </c>
      <c r="K116" s="680"/>
      <c r="L116" s="684">
        <f ca="1">J116+H116</f>
        <v>946698663</v>
      </c>
      <c r="M116" s="684"/>
      <c r="N116" s="683">
        <v>342097743</v>
      </c>
      <c r="O116" s="668" t="str">
        <f ca="1">IF(OR(L116&lt;&gt;0,N116&lt;&gt;0),"print","")</f>
        <v>print</v>
      </c>
      <c r="Q116" s="629">
        <v>641608005</v>
      </c>
      <c r="S116" s="629">
        <v>100870200</v>
      </c>
      <c r="T116" s="629">
        <v>23500000</v>
      </c>
      <c r="U116" s="629">
        <v>180720458</v>
      </c>
      <c r="W116" s="629">
        <v>946698663</v>
      </c>
      <c r="X116" s="675">
        <f ca="1">L116-W116</f>
        <v>0</v>
      </c>
    </row>
    <row r="117" spans="1:30" ht="18.75" customHeight="1">
      <c r="A117" s="685" t="s">
        <v>1054</v>
      </c>
      <c r="B117" s="680"/>
      <c r="C117" s="681">
        <v>432</v>
      </c>
      <c r="D117" s="680"/>
      <c r="E117" s="644" t="s">
        <v>1096</v>
      </c>
      <c r="F117" s="681"/>
      <c r="G117" s="681" t="s">
        <v>1265</v>
      </c>
      <c r="H117" s="683">
        <f>SUM(Q117:V117)</f>
        <v>0</v>
      </c>
      <c r="I117" s="684"/>
      <c r="J117" s="684">
        <f ca="1">SUMIF(BL!$B$7:$N$102,'BS (2)'!G117,BL!$N$7:$N$102)</f>
        <v>0</v>
      </c>
      <c r="K117" s="680"/>
      <c r="L117" s="684">
        <f ca="1">J117+H117</f>
        <v>0</v>
      </c>
      <c r="M117" s="684"/>
      <c r="N117" s="683">
        <v>0</v>
      </c>
      <c r="O117" s="668" t="str">
        <f ca="1">IF(OR(L117&lt;&gt;0,N117&lt;&gt;0),"print","")</f>
        <v/>
      </c>
      <c r="X117" s="675">
        <f ca="1">L117-W117</f>
        <v>0</v>
      </c>
    </row>
    <row r="118" spans="1:30" ht="18.75" customHeight="1">
      <c r="A118" s="680" t="s">
        <v>963</v>
      </c>
      <c r="B118" s="680"/>
      <c r="C118" s="681">
        <v>433</v>
      </c>
      <c r="D118" s="680"/>
      <c r="E118" s="671"/>
      <c r="F118" s="681"/>
      <c r="G118" s="681" t="s">
        <v>1266</v>
      </c>
      <c r="H118" s="683">
        <f>SUM(Q118:V118)</f>
        <v>0</v>
      </c>
      <c r="I118" s="684"/>
      <c r="J118" s="684">
        <f ca="1">SUMIF(BL!$B$7:$N$102,'BS (2)'!G118,BL!$N$7:$N$102)</f>
        <v>0</v>
      </c>
      <c r="K118" s="680"/>
      <c r="L118" s="684">
        <f ca="1">J118+H118</f>
        <v>0</v>
      </c>
      <c r="M118" s="684"/>
      <c r="N118" s="683">
        <v>0</v>
      </c>
      <c r="O118" s="668" t="str">
        <f ca="1">IF(OR(L118&lt;&gt;0,N118&lt;&gt;0),"print","")</f>
        <v/>
      </c>
      <c r="X118" s="675">
        <f ca="1">L118-W118</f>
        <v>0</v>
      </c>
    </row>
    <row r="119" spans="1:30" ht="7.5" customHeight="1">
      <c r="A119" s="680"/>
      <c r="B119" s="680"/>
      <c r="C119" s="681"/>
      <c r="D119" s="680"/>
      <c r="E119" s="681"/>
      <c r="F119" s="681"/>
      <c r="G119" s="681"/>
      <c r="H119" s="684"/>
      <c r="I119" s="684"/>
      <c r="J119" s="684"/>
      <c r="K119" s="680"/>
      <c r="L119" s="684"/>
      <c r="M119" s="684"/>
      <c r="N119" s="684"/>
      <c r="O119" s="668" t="s">
        <v>1322</v>
      </c>
      <c r="X119" s="675">
        <f>L119-W119</f>
        <v>0</v>
      </c>
    </row>
    <row r="120" spans="1:30" s="710" customFormat="1" ht="24.95" customHeight="1">
      <c r="A120" s="648" t="s">
        <v>964</v>
      </c>
      <c r="B120" s="649"/>
      <c r="C120" s="650">
        <v>440</v>
      </c>
      <c r="D120" s="649"/>
      <c r="E120" s="650"/>
      <c r="F120" s="651"/>
      <c r="G120" s="650"/>
      <c r="H120" s="705">
        <f>H78+H101</f>
        <v>776381148533</v>
      </c>
      <c r="I120" s="706"/>
      <c r="J120" s="705" t="e">
        <f ca="1">J78+J101</f>
        <v>#REF!</v>
      </c>
      <c r="K120" s="649"/>
      <c r="L120" s="705" t="e">
        <f ca="1">L78+L101</f>
        <v>#REF!</v>
      </c>
      <c r="M120" s="707"/>
      <c r="N120" s="705">
        <f>N78+N101</f>
        <v>493247803730</v>
      </c>
      <c r="O120" s="668" t="e">
        <f ca="1">IF(OR(L120&lt;&gt;0,N120&lt;&gt;0),"print","")</f>
        <v>#REF!</v>
      </c>
      <c r="P120" s="708"/>
      <c r="Q120" s="705">
        <f t="shared" ref="Q120:X120" si="40">Q78+Q101</f>
        <v>427571714900</v>
      </c>
      <c r="R120" s="705">
        <f t="shared" si="40"/>
        <v>28605601918</v>
      </c>
      <c r="S120" s="705">
        <f t="shared" si="40"/>
        <v>69177124206</v>
      </c>
      <c r="T120" s="705">
        <f t="shared" si="40"/>
        <v>162721743187</v>
      </c>
      <c r="U120" s="705">
        <f t="shared" si="40"/>
        <v>72563657523</v>
      </c>
      <c r="V120" s="705">
        <f t="shared" si="40"/>
        <v>15741306799</v>
      </c>
      <c r="W120" s="705">
        <f t="shared" si="40"/>
        <v>554950828705</v>
      </c>
      <c r="X120" s="705" t="e">
        <f t="shared" ca="1" si="40"/>
        <v>#REF!</v>
      </c>
      <c r="Y120" s="709"/>
      <c r="Z120" s="709"/>
      <c r="AA120" s="709"/>
      <c r="AB120" s="709"/>
      <c r="AC120" s="709"/>
      <c r="AD120" s="709"/>
    </row>
    <row r="121" spans="1:30" s="673" customFormat="1" ht="14.25" customHeight="1">
      <c r="A121" s="670"/>
      <c r="B121" s="670"/>
      <c r="C121" s="671"/>
      <c r="D121" s="670"/>
      <c r="E121" s="671"/>
      <c r="F121" s="671"/>
      <c r="G121" s="671"/>
      <c r="H121" s="672">
        <f>H120-H73</f>
        <v>0</v>
      </c>
      <c r="I121" s="672"/>
      <c r="J121" s="672" t="e">
        <f ca="1">J120-J73</f>
        <v>#REF!</v>
      </c>
      <c r="K121" s="670"/>
      <c r="L121" s="672" t="e">
        <f ca="1">L120-L73</f>
        <v>#REF!</v>
      </c>
      <c r="M121" s="672"/>
      <c r="N121" s="672">
        <f>N120-N73</f>
        <v>0</v>
      </c>
      <c r="O121" s="668" t="s">
        <v>1322</v>
      </c>
      <c r="Q121" s="672">
        <f t="shared" ref="Q121:X121" si="41">Q120-Q73</f>
        <v>0</v>
      </c>
      <c r="R121" s="672">
        <f t="shared" si="41"/>
        <v>0</v>
      </c>
      <c r="S121" s="672">
        <f t="shared" si="41"/>
        <v>0</v>
      </c>
      <c r="T121" s="672">
        <f t="shared" si="41"/>
        <v>0</v>
      </c>
      <c r="U121" s="672">
        <f t="shared" si="41"/>
        <v>0</v>
      </c>
      <c r="V121" s="672">
        <f t="shared" si="41"/>
        <v>0</v>
      </c>
      <c r="W121" s="672">
        <f t="shared" si="41"/>
        <v>0</v>
      </c>
      <c r="X121" s="672" t="e">
        <f t="shared" ca="1" si="41"/>
        <v>#REF!</v>
      </c>
      <c r="Y121" s="674"/>
      <c r="Z121" s="674"/>
      <c r="AA121" s="674"/>
      <c r="AB121" s="674"/>
      <c r="AC121" s="674"/>
      <c r="AD121" s="674"/>
    </row>
    <row r="122" spans="1:30" s="28" customFormat="1" ht="18.75" hidden="1" customHeight="1">
      <c r="A122" s="1353" t="s">
        <v>831</v>
      </c>
      <c r="B122" s="1353"/>
      <c r="C122" s="1353"/>
      <c r="D122" s="1353"/>
      <c r="E122" s="1353"/>
      <c r="F122" s="1353"/>
      <c r="G122" s="1353"/>
      <c r="H122" s="1353"/>
      <c r="I122" s="1353"/>
      <c r="J122" s="1353"/>
      <c r="K122" s="1353"/>
      <c r="L122" s="1353"/>
      <c r="M122" s="1353"/>
      <c r="N122" s="1353"/>
      <c r="O122" s="668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</row>
    <row r="123" spans="1:30" s="28" customFormat="1" ht="30" hidden="1">
      <c r="A123" s="716" t="s">
        <v>968</v>
      </c>
      <c r="B123" s="717"/>
      <c r="C123" s="664"/>
      <c r="D123" s="718"/>
      <c r="E123" s="650" t="s">
        <v>920</v>
      </c>
      <c r="F123" s="719"/>
      <c r="G123" s="719"/>
      <c r="H123" s="652" t="s">
        <v>1220</v>
      </c>
      <c r="I123" s="720"/>
      <c r="J123" s="720"/>
      <c r="K123" s="718"/>
      <c r="L123" s="655" t="s">
        <v>691</v>
      </c>
      <c r="M123" s="721"/>
      <c r="N123" s="722" t="s">
        <v>916</v>
      </c>
      <c r="O123" s="668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</row>
    <row r="124" spans="1:30" s="27" customFormat="1" ht="17.25" hidden="1" customHeight="1">
      <c r="A124" s="723" t="s">
        <v>832</v>
      </c>
      <c r="B124" s="724"/>
      <c r="C124" s="725"/>
      <c r="D124" s="692"/>
      <c r="E124" s="719" t="s">
        <v>845</v>
      </c>
      <c r="F124" s="693"/>
      <c r="G124" s="693"/>
      <c r="H124" s="694"/>
      <c r="I124" s="694"/>
      <c r="J124" s="694"/>
      <c r="K124" s="692"/>
      <c r="L124" s="726"/>
      <c r="M124" s="694"/>
      <c r="N124" s="727">
        <v>0</v>
      </c>
      <c r="O124" s="627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</row>
    <row r="125" spans="1:30" s="730" customFormat="1" ht="17.25" hidden="1" customHeight="1">
      <c r="A125" s="728" t="s">
        <v>833</v>
      </c>
      <c r="B125" s="692"/>
      <c r="C125" s="693"/>
      <c r="D125" s="692"/>
      <c r="E125" s="693"/>
      <c r="F125" s="693"/>
      <c r="G125" s="693"/>
      <c r="H125" s="694"/>
      <c r="I125" s="694"/>
      <c r="J125" s="694"/>
      <c r="K125" s="692"/>
      <c r="L125" s="694"/>
      <c r="M125" s="694"/>
      <c r="N125" s="729"/>
      <c r="O125" s="694"/>
      <c r="Q125" s="731"/>
      <c r="R125" s="731"/>
      <c r="S125" s="731"/>
      <c r="T125" s="731"/>
      <c r="U125" s="731"/>
      <c r="V125" s="731"/>
      <c r="W125" s="731"/>
      <c r="X125" s="731"/>
      <c r="Y125" s="731"/>
      <c r="Z125" s="731"/>
      <c r="AA125" s="731"/>
      <c r="AB125" s="731"/>
      <c r="AC125" s="731"/>
      <c r="AD125" s="731"/>
    </row>
    <row r="126" spans="1:30" s="730" customFormat="1" ht="17.25" hidden="1" customHeight="1">
      <c r="A126" s="728" t="s">
        <v>834</v>
      </c>
      <c r="B126" s="692"/>
      <c r="C126" s="693"/>
      <c r="D126" s="692"/>
      <c r="E126" s="693"/>
      <c r="F126" s="693"/>
      <c r="G126" s="693"/>
      <c r="H126" s="694"/>
      <c r="I126" s="694"/>
      <c r="J126" s="694"/>
      <c r="K126" s="692"/>
      <c r="L126" s="694"/>
      <c r="M126" s="694"/>
      <c r="N126" s="729"/>
      <c r="O126" s="694"/>
      <c r="Q126" s="731"/>
      <c r="R126" s="731"/>
      <c r="S126" s="731"/>
      <c r="T126" s="731"/>
      <c r="U126" s="731"/>
      <c r="V126" s="731"/>
      <c r="W126" s="731"/>
      <c r="X126" s="731"/>
      <c r="Y126" s="731"/>
      <c r="Z126" s="731"/>
      <c r="AA126" s="731"/>
      <c r="AB126" s="731"/>
      <c r="AC126" s="731"/>
      <c r="AD126" s="731"/>
    </row>
    <row r="127" spans="1:30" s="730" customFormat="1" ht="17.25" hidden="1" customHeight="1">
      <c r="A127" s="728" t="s">
        <v>843</v>
      </c>
      <c r="B127" s="692"/>
      <c r="C127" s="693"/>
      <c r="D127" s="692"/>
      <c r="E127" s="693"/>
      <c r="F127" s="693"/>
      <c r="G127" s="693"/>
      <c r="H127" s="694"/>
      <c r="I127" s="694"/>
      <c r="J127" s="694"/>
      <c r="K127" s="692"/>
      <c r="L127" s="694"/>
      <c r="M127" s="694"/>
      <c r="N127" s="729"/>
      <c r="O127" s="694"/>
      <c r="Q127" s="731"/>
      <c r="R127" s="731"/>
      <c r="S127" s="731"/>
      <c r="T127" s="731"/>
      <c r="U127" s="731"/>
      <c r="V127" s="731"/>
      <c r="W127" s="731"/>
      <c r="X127" s="731"/>
      <c r="Y127" s="731"/>
      <c r="Z127" s="731"/>
      <c r="AA127" s="731"/>
      <c r="AB127" s="731"/>
      <c r="AC127" s="731"/>
      <c r="AD127" s="731"/>
    </row>
    <row r="128" spans="1:30" s="730" customFormat="1" ht="17.25" hidden="1" customHeight="1">
      <c r="A128" s="728" t="s">
        <v>844</v>
      </c>
      <c r="B128" s="692"/>
      <c r="C128" s="693"/>
      <c r="D128" s="692"/>
      <c r="E128" s="693"/>
      <c r="F128" s="693"/>
      <c r="G128" s="693"/>
      <c r="H128" s="694"/>
      <c r="I128" s="694"/>
      <c r="J128" s="694"/>
      <c r="K128" s="692"/>
      <c r="L128" s="732"/>
      <c r="M128" s="694"/>
      <c r="N128" s="733"/>
      <c r="O128" s="694"/>
      <c r="Q128" s="731"/>
      <c r="R128" s="731"/>
      <c r="S128" s="731"/>
      <c r="T128" s="731"/>
      <c r="U128" s="731"/>
      <c r="V128" s="731"/>
      <c r="W128" s="731"/>
      <c r="X128" s="731"/>
      <c r="Y128" s="731"/>
      <c r="Z128" s="731"/>
      <c r="AA128" s="731"/>
      <c r="AB128" s="731"/>
      <c r="AC128" s="731"/>
      <c r="AD128" s="731"/>
    </row>
    <row r="129" spans="1:30" s="27" customFormat="1" ht="17.25" hidden="1" customHeight="1">
      <c r="A129" s="734" t="s">
        <v>560</v>
      </c>
      <c r="B129" s="735"/>
      <c r="C129" s="736"/>
      <c r="D129" s="735"/>
      <c r="E129" s="736"/>
      <c r="F129" s="736"/>
      <c r="G129" s="736"/>
      <c r="H129" s="639"/>
      <c r="I129" s="639"/>
      <c r="J129" s="639"/>
      <c r="K129" s="735"/>
      <c r="L129" s="639"/>
      <c r="M129" s="639"/>
      <c r="N129" s="737">
        <v>0</v>
      </c>
      <c r="O129" s="627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</row>
    <row r="130" spans="1:30" s="28" customFormat="1" ht="18" customHeight="1">
      <c r="A130" s="676"/>
      <c r="B130" s="677"/>
      <c r="C130" s="663"/>
      <c r="D130" s="677"/>
      <c r="E130" s="1351" t="str">
        <f ca="1">'Ten '!A19</f>
        <v>Hµ Néi, ngµy 20 th¸ng 03 n¨m 2010</v>
      </c>
      <c r="F130" s="1352"/>
      <c r="G130" s="1352"/>
      <c r="H130" s="1352"/>
      <c r="I130" s="1352"/>
      <c r="J130" s="1352"/>
      <c r="K130" s="1351"/>
      <c r="L130" s="1351"/>
      <c r="M130" s="1351"/>
      <c r="N130" s="1351"/>
      <c r="O130" s="668" t="s">
        <v>1322</v>
      </c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</row>
    <row r="131" spans="1:30" s="28" customFormat="1" ht="18" customHeight="1">
      <c r="A131" s="665" t="str">
        <f ca="1">'Ten '!$A$14</f>
        <v>KÕ to¸n tr­ëng</v>
      </c>
      <c r="B131" s="663"/>
      <c r="C131" s="677"/>
      <c r="D131" s="663"/>
      <c r="E131" s="738"/>
      <c r="F131" s="738"/>
      <c r="G131" s="677"/>
      <c r="H131" s="1343" t="str">
        <f ca="1">'Ten '!B14</f>
        <v>Tæng Gi¸m ®èc</v>
      </c>
      <c r="I131" s="1343"/>
      <c r="J131" s="1343"/>
      <c r="K131" s="1343"/>
      <c r="L131" s="1343"/>
      <c r="M131" s="1343"/>
      <c r="N131" s="1343"/>
      <c r="O131" s="668" t="s">
        <v>1322</v>
      </c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</row>
    <row r="132" spans="1:30" s="28" customFormat="1" ht="18" customHeight="1">
      <c r="A132" s="676"/>
      <c r="B132" s="677"/>
      <c r="C132" s="663"/>
      <c r="D132" s="677"/>
      <c r="E132" s="663"/>
      <c r="F132" s="663"/>
      <c r="G132" s="663"/>
      <c r="H132" s="678"/>
      <c r="I132" s="678"/>
      <c r="J132" s="678"/>
      <c r="K132" s="663"/>
      <c r="L132" s="663"/>
      <c r="M132" s="663"/>
      <c r="N132" s="663"/>
      <c r="O132" s="668" t="s">
        <v>1322</v>
      </c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</row>
    <row r="133" spans="1:30" s="28" customFormat="1" ht="15" customHeight="1">
      <c r="A133" s="676"/>
      <c r="B133" s="677"/>
      <c r="C133" s="663"/>
      <c r="D133" s="677"/>
      <c r="E133" s="663"/>
      <c r="F133" s="663"/>
      <c r="G133" s="663"/>
      <c r="H133" s="678"/>
      <c r="I133" s="678"/>
      <c r="J133" s="678"/>
      <c r="K133" s="663"/>
      <c r="L133" s="663"/>
      <c r="M133" s="663"/>
      <c r="N133" s="663"/>
      <c r="O133" s="668" t="s">
        <v>1322</v>
      </c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</row>
    <row r="134" spans="1:30" s="28" customFormat="1" ht="18.75" customHeight="1">
      <c r="A134" s="676"/>
      <c r="B134" s="677"/>
      <c r="C134" s="663"/>
      <c r="D134" s="677"/>
      <c r="E134" s="663"/>
      <c r="F134" s="663"/>
      <c r="G134" s="663"/>
      <c r="H134" s="678"/>
      <c r="I134" s="678"/>
      <c r="J134" s="678"/>
      <c r="K134" s="663"/>
      <c r="L134" s="739"/>
      <c r="M134" s="663"/>
      <c r="N134" s="663"/>
      <c r="O134" s="668" t="s">
        <v>1322</v>
      </c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</row>
    <row r="135" spans="1:30" s="740" customFormat="1" ht="18" customHeight="1">
      <c r="A135" s="676"/>
      <c r="B135" s="677"/>
      <c r="C135" s="663"/>
      <c r="D135" s="677"/>
      <c r="E135" s="663"/>
      <c r="F135" s="663"/>
      <c r="G135" s="663"/>
      <c r="H135" s="678"/>
      <c r="I135" s="678"/>
      <c r="J135" s="678"/>
      <c r="K135" s="663"/>
      <c r="L135" s="663"/>
      <c r="M135" s="663"/>
      <c r="N135" s="663"/>
      <c r="O135" s="668" t="s">
        <v>1322</v>
      </c>
      <c r="Q135" s="741"/>
      <c r="R135" s="741"/>
      <c r="S135" s="741"/>
      <c r="T135" s="741"/>
      <c r="U135" s="741"/>
      <c r="V135" s="741"/>
      <c r="W135" s="741"/>
      <c r="X135" s="741"/>
      <c r="Y135" s="741"/>
      <c r="Z135" s="741"/>
      <c r="AA135" s="741"/>
      <c r="AB135" s="741"/>
      <c r="AC135" s="741"/>
      <c r="AD135" s="741"/>
    </row>
    <row r="136" spans="1:30" s="740" customFormat="1" ht="18" customHeight="1">
      <c r="A136" s="665" t="str">
        <f ca="1">'Ten '!$A$15</f>
        <v>Ph¹m Tr­êng Tam</v>
      </c>
      <c r="B136" s="663"/>
      <c r="C136" s="663"/>
      <c r="D136" s="663"/>
      <c r="E136" s="738"/>
      <c r="F136" s="738"/>
      <c r="G136" s="663"/>
      <c r="H136" s="1344" t="str">
        <f ca="1">'Ten '!B15</f>
        <v>Hoµng V¨n To¶n</v>
      </c>
      <c r="I136" s="1344"/>
      <c r="J136" s="1344"/>
      <c r="K136" s="1344"/>
      <c r="L136" s="1344"/>
      <c r="M136" s="1344"/>
      <c r="N136" s="1344"/>
      <c r="O136" s="668" t="s">
        <v>1322</v>
      </c>
      <c r="Q136" s="741"/>
      <c r="R136" s="741"/>
      <c r="S136" s="741"/>
      <c r="T136" s="741"/>
      <c r="U136" s="741"/>
      <c r="V136" s="741"/>
      <c r="W136" s="741"/>
      <c r="X136" s="741"/>
      <c r="Y136" s="741"/>
      <c r="Z136" s="741"/>
      <c r="AA136" s="741"/>
      <c r="AB136" s="741"/>
      <c r="AC136" s="741"/>
      <c r="AD136" s="741"/>
    </row>
    <row r="137" spans="1:30" s="740" customFormat="1" ht="18" customHeight="1">
      <c r="A137" s="665"/>
      <c r="B137" s="663"/>
      <c r="C137" s="663"/>
      <c r="D137" s="663"/>
      <c r="E137" s="663"/>
      <c r="F137" s="663"/>
      <c r="G137" s="663"/>
      <c r="H137" s="678"/>
      <c r="I137" s="678"/>
      <c r="J137" s="678"/>
      <c r="K137" s="663"/>
      <c r="L137" s="738"/>
      <c r="M137" s="738"/>
      <c r="N137" s="738"/>
      <c r="O137" s="678"/>
      <c r="Q137" s="741"/>
      <c r="R137" s="741"/>
      <c r="S137" s="741"/>
      <c r="T137" s="741"/>
      <c r="U137" s="741"/>
      <c r="V137" s="741"/>
      <c r="W137" s="741"/>
      <c r="X137" s="741"/>
      <c r="Y137" s="741"/>
      <c r="Z137" s="741"/>
      <c r="AA137" s="741"/>
      <c r="AB137" s="741"/>
      <c r="AC137" s="741"/>
      <c r="AD137" s="741"/>
    </row>
    <row r="138" spans="1:30" s="740" customFormat="1" ht="18" customHeight="1">
      <c r="A138" s="665"/>
      <c r="B138" s="663"/>
      <c r="C138" s="663"/>
      <c r="D138" s="663"/>
      <c r="E138" s="663"/>
      <c r="F138" s="663"/>
      <c r="G138" s="663"/>
      <c r="H138" s="678"/>
      <c r="I138" s="678"/>
      <c r="J138" s="678"/>
      <c r="K138" s="663"/>
      <c r="L138" s="738"/>
      <c r="M138" s="738"/>
      <c r="N138" s="738"/>
      <c r="O138" s="678"/>
      <c r="Q138" s="741"/>
      <c r="R138" s="741"/>
      <c r="S138" s="741"/>
      <c r="T138" s="741"/>
      <c r="U138" s="741"/>
      <c r="V138" s="741"/>
      <c r="W138" s="741"/>
      <c r="X138" s="741"/>
      <c r="Y138" s="741"/>
      <c r="Z138" s="741"/>
      <c r="AA138" s="741"/>
      <c r="AB138" s="741"/>
      <c r="AC138" s="741"/>
      <c r="AD138" s="741"/>
    </row>
    <row r="139" spans="1:30" s="740" customFormat="1" ht="18" customHeight="1">
      <c r="A139" s="665"/>
      <c r="B139" s="663"/>
      <c r="C139" s="663"/>
      <c r="D139" s="663"/>
      <c r="E139" s="663"/>
      <c r="F139" s="663"/>
      <c r="G139" s="663"/>
      <c r="H139" s="678"/>
      <c r="I139" s="678"/>
      <c r="J139" s="678"/>
      <c r="K139" s="663"/>
      <c r="L139" s="738"/>
      <c r="M139" s="738"/>
      <c r="N139" s="738"/>
      <c r="O139" s="678"/>
      <c r="Q139" s="741"/>
      <c r="R139" s="741"/>
      <c r="S139" s="741"/>
      <c r="T139" s="741"/>
      <c r="U139" s="741"/>
      <c r="V139" s="741"/>
      <c r="W139" s="741"/>
      <c r="X139" s="741"/>
      <c r="Y139" s="741"/>
      <c r="Z139" s="741"/>
      <c r="AA139" s="741"/>
      <c r="AB139" s="741"/>
      <c r="AC139" s="741"/>
      <c r="AD139" s="741"/>
    </row>
    <row r="140" spans="1:30" s="740" customFormat="1" ht="15" customHeight="1">
      <c r="A140" s="665"/>
      <c r="B140" s="663"/>
      <c r="C140" s="663"/>
      <c r="D140" s="663"/>
      <c r="E140" s="663"/>
      <c r="F140" s="663"/>
      <c r="G140" s="663"/>
      <c r="H140" s="678"/>
      <c r="I140" s="678"/>
      <c r="J140" s="678"/>
      <c r="K140" s="663"/>
      <c r="L140" s="738"/>
      <c r="M140" s="738"/>
      <c r="N140" s="738"/>
      <c r="O140" s="678"/>
      <c r="Q140" s="741"/>
      <c r="R140" s="741"/>
      <c r="S140" s="741"/>
      <c r="T140" s="741"/>
      <c r="U140" s="741"/>
      <c r="V140" s="741"/>
      <c r="W140" s="741"/>
      <c r="X140" s="741"/>
      <c r="Y140" s="741"/>
      <c r="Z140" s="741"/>
      <c r="AA140" s="741"/>
      <c r="AB140" s="741"/>
      <c r="AC140" s="741"/>
      <c r="AD140" s="741"/>
    </row>
    <row r="141" spans="1:30" ht="18" customHeight="1">
      <c r="A141" s="679"/>
      <c r="B141" s="680"/>
      <c r="C141" s="681"/>
      <c r="D141" s="680"/>
      <c r="E141" s="681"/>
      <c r="F141" s="681"/>
      <c r="G141" s="681"/>
      <c r="H141" s="684"/>
      <c r="I141" s="684"/>
      <c r="J141" s="684"/>
      <c r="K141" s="680"/>
      <c r="L141" s="684"/>
      <c r="M141" s="684"/>
      <c r="N141" s="684"/>
    </row>
    <row r="142" spans="1:30" ht="18" customHeight="1">
      <c r="A142" s="679"/>
      <c r="B142" s="680"/>
      <c r="C142" s="681"/>
      <c r="D142" s="680"/>
      <c r="E142" s="681"/>
      <c r="F142" s="681"/>
      <c r="G142" s="681"/>
      <c r="H142" s="684"/>
      <c r="I142" s="684"/>
      <c r="J142" s="684"/>
      <c r="K142" s="680"/>
      <c r="L142" s="684"/>
      <c r="M142" s="684"/>
      <c r="N142" s="684"/>
    </row>
    <row r="143" spans="1:30" ht="18" customHeight="1">
      <c r="A143" s="679"/>
      <c r="B143" s="680"/>
      <c r="C143" s="681"/>
      <c r="D143" s="680"/>
      <c r="E143" s="681"/>
      <c r="F143" s="681"/>
      <c r="G143" s="681"/>
      <c r="H143" s="684"/>
      <c r="I143" s="684"/>
      <c r="J143" s="684"/>
      <c r="K143" s="680"/>
      <c r="L143" s="684"/>
      <c r="M143" s="684"/>
      <c r="N143" s="684"/>
    </row>
    <row r="144" spans="1:30" ht="18" customHeight="1">
      <c r="A144" s="679"/>
      <c r="B144" s="680"/>
      <c r="C144" s="681"/>
      <c r="D144" s="680"/>
      <c r="E144" s="681"/>
      <c r="F144" s="681"/>
      <c r="G144" s="681"/>
      <c r="H144" s="684"/>
      <c r="I144" s="684"/>
      <c r="J144" s="684"/>
      <c r="K144" s="680"/>
      <c r="L144" s="684"/>
      <c r="M144" s="684"/>
      <c r="N144" s="684"/>
    </row>
    <row r="145" spans="1:14" ht="18" customHeight="1">
      <c r="A145" s="679"/>
      <c r="B145" s="680"/>
      <c r="C145" s="681"/>
      <c r="D145" s="680"/>
      <c r="E145" s="681"/>
      <c r="F145" s="681"/>
      <c r="G145" s="681"/>
      <c r="H145" s="684"/>
      <c r="I145" s="684"/>
      <c r="J145" s="684"/>
      <c r="K145" s="680"/>
      <c r="L145" s="684"/>
      <c r="M145" s="684"/>
      <c r="N145" s="684"/>
    </row>
    <row r="146" spans="1:14" ht="18" customHeight="1">
      <c r="A146" s="679"/>
      <c r="B146" s="680"/>
      <c r="C146" s="681"/>
      <c r="D146" s="680"/>
      <c r="E146" s="681"/>
      <c r="F146" s="681"/>
      <c r="G146" s="681"/>
      <c r="H146" s="684"/>
      <c r="I146" s="684"/>
      <c r="J146" s="684"/>
      <c r="K146" s="680"/>
      <c r="L146" s="684"/>
      <c r="M146" s="684"/>
      <c r="N146" s="684"/>
    </row>
    <row r="147" spans="1:14" ht="18" customHeight="1">
      <c r="A147" s="679"/>
      <c r="B147" s="680"/>
      <c r="C147" s="681"/>
      <c r="D147" s="680"/>
      <c r="E147" s="681"/>
      <c r="F147" s="681"/>
      <c r="G147" s="681"/>
      <c r="H147" s="684"/>
      <c r="I147" s="684"/>
      <c r="J147" s="684"/>
      <c r="K147" s="680"/>
      <c r="L147" s="684"/>
      <c r="M147" s="684"/>
      <c r="N147" s="684"/>
    </row>
    <row r="148" spans="1:14" ht="18" customHeight="1">
      <c r="A148" s="679"/>
      <c r="B148" s="680"/>
      <c r="C148" s="681"/>
      <c r="D148" s="680"/>
      <c r="E148" s="681"/>
      <c r="F148" s="681"/>
      <c r="G148" s="681"/>
      <c r="H148" s="684"/>
      <c r="I148" s="684"/>
      <c r="J148" s="684"/>
      <c r="K148" s="680"/>
      <c r="L148" s="684"/>
      <c r="M148" s="684"/>
      <c r="N148" s="684"/>
    </row>
    <row r="149" spans="1:14" ht="18" customHeight="1">
      <c r="A149" s="679"/>
      <c r="B149" s="680"/>
      <c r="C149" s="681"/>
      <c r="D149" s="680"/>
      <c r="E149" s="681"/>
      <c r="F149" s="681"/>
      <c r="G149" s="681"/>
      <c r="H149" s="684"/>
      <c r="I149" s="684"/>
      <c r="J149" s="684"/>
      <c r="K149" s="680"/>
      <c r="L149" s="684"/>
      <c r="M149" s="684"/>
      <c r="N149" s="684"/>
    </row>
    <row r="150" spans="1:14" ht="18" customHeight="1">
      <c r="A150" s="679"/>
      <c r="B150" s="680"/>
      <c r="C150" s="681"/>
      <c r="D150" s="680"/>
      <c r="E150" s="681"/>
      <c r="F150" s="681"/>
      <c r="G150" s="681"/>
      <c r="H150" s="684"/>
      <c r="I150" s="684"/>
      <c r="J150" s="684"/>
      <c r="K150" s="680"/>
      <c r="L150" s="684"/>
      <c r="M150" s="684"/>
      <c r="N150" s="684"/>
    </row>
    <row r="151" spans="1:14" ht="18" customHeight="1">
      <c r="A151" s="679"/>
      <c r="B151" s="680"/>
      <c r="C151" s="681"/>
      <c r="D151" s="680"/>
      <c r="E151" s="681"/>
      <c r="F151" s="681"/>
      <c r="G151" s="681"/>
      <c r="H151" s="684"/>
      <c r="I151" s="684"/>
      <c r="J151" s="684"/>
      <c r="K151" s="680"/>
      <c r="L151" s="684"/>
      <c r="M151" s="684"/>
      <c r="N151" s="684"/>
    </row>
    <row r="152" spans="1:14" ht="18" customHeight="1">
      <c r="A152" s="679"/>
      <c r="B152" s="680"/>
      <c r="C152" s="681"/>
      <c r="D152" s="680"/>
      <c r="E152" s="681"/>
      <c r="F152" s="681"/>
      <c r="G152" s="681"/>
      <c r="H152" s="684"/>
      <c r="I152" s="684"/>
      <c r="J152" s="684"/>
      <c r="K152" s="680"/>
      <c r="L152" s="684"/>
      <c r="M152" s="684"/>
      <c r="N152" s="684"/>
    </row>
    <row r="153" spans="1:14" ht="18" customHeight="1">
      <c r="A153" s="679"/>
      <c r="B153" s="680"/>
      <c r="C153" s="681"/>
      <c r="D153" s="680"/>
      <c r="E153" s="681"/>
      <c r="F153" s="681"/>
      <c r="G153" s="681"/>
      <c r="H153" s="684"/>
      <c r="I153" s="684"/>
      <c r="J153" s="684"/>
      <c r="K153" s="680"/>
      <c r="L153" s="684"/>
      <c r="M153" s="684"/>
      <c r="N153" s="684"/>
    </row>
    <row r="154" spans="1:14" ht="18" customHeight="1">
      <c r="A154" s="679"/>
      <c r="B154" s="680"/>
      <c r="C154" s="681"/>
      <c r="D154" s="680"/>
      <c r="E154" s="681"/>
      <c r="F154" s="681"/>
      <c r="G154" s="681"/>
      <c r="H154" s="684"/>
      <c r="I154" s="684"/>
      <c r="J154" s="684"/>
      <c r="K154" s="680"/>
      <c r="L154" s="684"/>
      <c r="M154" s="684"/>
      <c r="N154" s="684"/>
    </row>
    <row r="155" spans="1:14">
      <c r="A155" s="679"/>
      <c r="B155" s="680"/>
      <c r="C155" s="681"/>
      <c r="D155" s="680"/>
      <c r="E155" s="681"/>
      <c r="F155" s="681"/>
      <c r="G155" s="681"/>
      <c r="H155" s="684"/>
      <c r="I155" s="684"/>
      <c r="J155" s="684"/>
      <c r="K155" s="680"/>
      <c r="L155" s="684"/>
      <c r="M155" s="684"/>
      <c r="N155" s="684"/>
    </row>
    <row r="156" spans="1:14">
      <c r="A156" s="679"/>
      <c r="B156" s="680"/>
      <c r="C156" s="681"/>
      <c r="D156" s="680"/>
      <c r="E156" s="681"/>
      <c r="F156" s="681"/>
      <c r="G156" s="681"/>
      <c r="H156" s="684"/>
      <c r="I156" s="684"/>
      <c r="J156" s="684"/>
      <c r="K156" s="680"/>
      <c r="L156" s="684"/>
      <c r="M156" s="684"/>
      <c r="N156" s="684"/>
    </row>
    <row r="157" spans="1:14">
      <c r="A157" s="679"/>
      <c r="B157" s="680"/>
      <c r="C157" s="681"/>
      <c r="D157" s="680"/>
      <c r="E157" s="681"/>
      <c r="F157" s="681"/>
      <c r="G157" s="681"/>
      <c r="H157" s="684"/>
      <c r="I157" s="684"/>
      <c r="J157" s="684"/>
      <c r="K157" s="680"/>
      <c r="L157" s="684"/>
      <c r="M157" s="684"/>
      <c r="N157" s="684"/>
    </row>
    <row r="158" spans="1:14">
      <c r="A158" s="679"/>
      <c r="B158" s="680"/>
      <c r="C158" s="681"/>
      <c r="D158" s="680"/>
      <c r="E158" s="681"/>
      <c r="F158" s="681"/>
      <c r="G158" s="681"/>
      <c r="H158" s="684"/>
      <c r="I158" s="684"/>
      <c r="J158" s="684"/>
      <c r="K158" s="680"/>
      <c r="L158" s="684"/>
      <c r="M158" s="684"/>
      <c r="N158" s="684"/>
    </row>
    <row r="159" spans="1:14">
      <c r="A159" s="679"/>
      <c r="B159" s="680"/>
      <c r="C159" s="681"/>
      <c r="D159" s="680"/>
      <c r="E159" s="681"/>
      <c r="F159" s="681"/>
      <c r="G159" s="681"/>
      <c r="H159" s="684"/>
      <c r="I159" s="684"/>
      <c r="J159" s="684"/>
      <c r="K159" s="680"/>
      <c r="L159" s="684"/>
      <c r="M159" s="684"/>
      <c r="N159" s="684"/>
    </row>
    <row r="160" spans="1:14">
      <c r="A160" s="679"/>
      <c r="B160" s="680"/>
      <c r="C160" s="681"/>
      <c r="D160" s="680"/>
      <c r="E160" s="681"/>
      <c r="F160" s="681"/>
      <c r="G160" s="681"/>
      <c r="H160" s="684"/>
      <c r="I160" s="684"/>
      <c r="J160" s="684"/>
      <c r="K160" s="680"/>
      <c r="L160" s="684"/>
      <c r="M160" s="684"/>
      <c r="N160" s="684"/>
    </row>
    <row r="161" spans="1:14">
      <c r="A161" s="679"/>
      <c r="B161" s="680"/>
      <c r="C161" s="681"/>
      <c r="D161" s="680"/>
      <c r="E161" s="681"/>
      <c r="F161" s="681"/>
      <c r="G161" s="681"/>
      <c r="H161" s="684"/>
      <c r="I161" s="684"/>
      <c r="J161" s="684"/>
      <c r="K161" s="680"/>
      <c r="L161" s="684"/>
      <c r="M161" s="684"/>
      <c r="N161" s="684"/>
    </row>
    <row r="162" spans="1:14">
      <c r="A162" s="679"/>
      <c r="B162" s="680"/>
      <c r="C162" s="681"/>
      <c r="D162" s="680"/>
      <c r="E162" s="681"/>
      <c r="F162" s="681"/>
      <c r="G162" s="681"/>
      <c r="H162" s="684"/>
      <c r="I162" s="684"/>
      <c r="J162" s="684"/>
      <c r="K162" s="680"/>
      <c r="L162" s="684"/>
      <c r="M162" s="684"/>
      <c r="N162" s="684"/>
    </row>
    <row r="163" spans="1:14">
      <c r="A163" s="679"/>
      <c r="B163" s="680"/>
      <c r="C163" s="681"/>
      <c r="D163" s="680"/>
      <c r="E163" s="681"/>
      <c r="F163" s="681"/>
      <c r="G163" s="681"/>
      <c r="H163" s="684"/>
      <c r="I163" s="684"/>
      <c r="J163" s="684"/>
      <c r="K163" s="680"/>
      <c r="L163" s="684"/>
      <c r="M163" s="684"/>
      <c r="N163" s="684"/>
    </row>
    <row r="164" spans="1:14">
      <c r="A164" s="679"/>
      <c r="B164" s="680"/>
      <c r="C164" s="681"/>
      <c r="D164" s="680"/>
      <c r="E164" s="681"/>
      <c r="F164" s="681"/>
      <c r="G164" s="681"/>
      <c r="H164" s="684"/>
      <c r="I164" s="684"/>
      <c r="J164" s="684"/>
      <c r="K164" s="680"/>
      <c r="L164" s="684"/>
      <c r="M164" s="684"/>
      <c r="N164" s="684"/>
    </row>
    <row r="165" spans="1:14">
      <c r="A165" s="679"/>
      <c r="B165" s="680"/>
      <c r="C165" s="681"/>
      <c r="D165" s="680"/>
      <c r="E165" s="681"/>
      <c r="F165" s="681"/>
      <c r="G165" s="681"/>
      <c r="H165" s="684"/>
      <c r="I165" s="684"/>
      <c r="J165" s="684"/>
      <c r="K165" s="680"/>
      <c r="L165" s="684"/>
      <c r="M165" s="684"/>
      <c r="N165" s="684"/>
    </row>
    <row r="166" spans="1:14">
      <c r="A166" s="679"/>
      <c r="B166" s="680"/>
      <c r="C166" s="681"/>
      <c r="D166" s="680"/>
      <c r="E166" s="681"/>
      <c r="F166" s="681"/>
      <c r="G166" s="681"/>
      <c r="H166" s="684"/>
      <c r="I166" s="684"/>
      <c r="J166" s="684"/>
      <c r="K166" s="680"/>
      <c r="L166" s="684"/>
      <c r="M166" s="684"/>
      <c r="N166" s="684"/>
    </row>
    <row r="167" spans="1:14">
      <c r="A167" s="679"/>
      <c r="B167" s="680"/>
      <c r="C167" s="681"/>
      <c r="D167" s="680"/>
      <c r="E167" s="681"/>
      <c r="F167" s="681"/>
      <c r="G167" s="681"/>
      <c r="H167" s="684"/>
      <c r="I167" s="684"/>
      <c r="J167" s="684"/>
      <c r="K167" s="680"/>
      <c r="L167" s="684"/>
      <c r="M167" s="684"/>
      <c r="N167" s="684"/>
    </row>
    <row r="168" spans="1:14">
      <c r="A168" s="679"/>
      <c r="B168" s="680"/>
      <c r="C168" s="681"/>
      <c r="D168" s="680"/>
      <c r="E168" s="681"/>
      <c r="F168" s="681"/>
      <c r="G168" s="681"/>
      <c r="H168" s="684"/>
      <c r="I168" s="684"/>
      <c r="J168" s="684"/>
      <c r="K168" s="680"/>
      <c r="L168" s="684"/>
      <c r="M168" s="684"/>
      <c r="N168" s="684"/>
    </row>
    <row r="169" spans="1:14">
      <c r="A169" s="679"/>
      <c r="B169" s="680"/>
      <c r="C169" s="681"/>
      <c r="D169" s="680"/>
      <c r="E169" s="681"/>
      <c r="F169" s="681"/>
      <c r="G169" s="681"/>
      <c r="H169" s="684"/>
      <c r="I169" s="684"/>
      <c r="J169" s="684"/>
      <c r="K169" s="680"/>
      <c r="L169" s="684"/>
      <c r="M169" s="684"/>
      <c r="N169" s="684"/>
    </row>
    <row r="170" spans="1:14">
      <c r="A170" s="679"/>
      <c r="B170" s="680"/>
      <c r="C170" s="681"/>
      <c r="D170" s="680"/>
      <c r="E170" s="681"/>
      <c r="F170" s="681"/>
      <c r="G170" s="681"/>
      <c r="H170" s="684"/>
      <c r="I170" s="684"/>
      <c r="J170" s="684"/>
      <c r="K170" s="680"/>
      <c r="L170" s="684"/>
      <c r="M170" s="684"/>
      <c r="N170" s="684"/>
    </row>
    <row r="171" spans="1:14">
      <c r="A171" s="679"/>
      <c r="B171" s="680"/>
      <c r="C171" s="681"/>
      <c r="D171" s="680"/>
      <c r="E171" s="681"/>
      <c r="F171" s="681"/>
      <c r="G171" s="681"/>
      <c r="H171" s="684"/>
      <c r="I171" s="684"/>
      <c r="J171" s="684"/>
      <c r="K171" s="680"/>
      <c r="L171" s="684"/>
      <c r="M171" s="684"/>
      <c r="N171" s="684"/>
    </row>
    <row r="172" spans="1:14">
      <c r="A172" s="679"/>
      <c r="B172" s="680"/>
      <c r="C172" s="681"/>
      <c r="D172" s="680"/>
      <c r="E172" s="681"/>
      <c r="F172" s="681"/>
      <c r="G172" s="681"/>
      <c r="H172" s="684"/>
      <c r="I172" s="684"/>
      <c r="J172" s="684"/>
      <c r="K172" s="680"/>
      <c r="L172" s="684"/>
      <c r="M172" s="684"/>
      <c r="N172" s="684"/>
    </row>
    <row r="173" spans="1:14">
      <c r="A173" s="679"/>
      <c r="B173" s="680"/>
      <c r="C173" s="681"/>
      <c r="D173" s="680"/>
      <c r="E173" s="681"/>
      <c r="F173" s="681"/>
      <c r="G173" s="681"/>
      <c r="H173" s="684"/>
      <c r="I173" s="684"/>
      <c r="J173" s="684"/>
      <c r="K173" s="680"/>
      <c r="L173" s="684"/>
      <c r="M173" s="684"/>
      <c r="N173" s="684"/>
    </row>
    <row r="174" spans="1:14">
      <c r="A174" s="679"/>
      <c r="B174" s="680"/>
      <c r="C174" s="681"/>
      <c r="D174" s="680"/>
      <c r="E174" s="681"/>
      <c r="F174" s="681"/>
      <c r="G174" s="681"/>
      <c r="H174" s="684"/>
      <c r="I174" s="684"/>
      <c r="J174" s="684"/>
      <c r="K174" s="680"/>
      <c r="L174" s="684"/>
      <c r="M174" s="684"/>
      <c r="N174" s="684"/>
    </row>
    <row r="175" spans="1:14">
      <c r="A175" s="679"/>
      <c r="B175" s="680"/>
      <c r="C175" s="681"/>
      <c r="D175" s="680"/>
      <c r="E175" s="681"/>
      <c r="F175" s="681"/>
      <c r="G175" s="681"/>
      <c r="H175" s="684"/>
      <c r="I175" s="684"/>
      <c r="J175" s="684"/>
      <c r="K175" s="680"/>
      <c r="L175" s="684"/>
      <c r="M175" s="684"/>
      <c r="N175" s="684"/>
    </row>
    <row r="176" spans="1:14">
      <c r="A176" s="679"/>
      <c r="B176" s="680"/>
      <c r="C176" s="681"/>
      <c r="D176" s="680"/>
      <c r="E176" s="681"/>
      <c r="F176" s="681"/>
      <c r="G176" s="681"/>
      <c r="H176" s="684"/>
      <c r="I176" s="684"/>
      <c r="J176" s="684"/>
      <c r="K176" s="680"/>
      <c r="L176" s="684"/>
      <c r="M176" s="684"/>
      <c r="N176" s="684"/>
    </row>
    <row r="177" spans="1:14">
      <c r="A177" s="679"/>
      <c r="B177" s="680"/>
      <c r="C177" s="681"/>
      <c r="D177" s="680"/>
      <c r="E177" s="681"/>
      <c r="F177" s="681"/>
      <c r="G177" s="681"/>
      <c r="H177" s="684"/>
      <c r="I177" s="684"/>
      <c r="J177" s="684"/>
      <c r="K177" s="680"/>
      <c r="L177" s="684"/>
      <c r="M177" s="684"/>
      <c r="N177" s="684"/>
    </row>
    <row r="178" spans="1:14">
      <c r="A178" s="679"/>
      <c r="B178" s="680"/>
      <c r="C178" s="681"/>
      <c r="D178" s="680"/>
      <c r="E178" s="681"/>
      <c r="F178" s="681"/>
      <c r="G178" s="681"/>
      <c r="H178" s="684"/>
      <c r="I178" s="684"/>
      <c r="J178" s="684"/>
      <c r="K178" s="680"/>
      <c r="L178" s="684"/>
      <c r="M178" s="684"/>
      <c r="N178" s="684"/>
    </row>
    <row r="179" spans="1:14">
      <c r="A179" s="679"/>
      <c r="B179" s="680"/>
      <c r="C179" s="681"/>
      <c r="D179" s="680"/>
      <c r="E179" s="681"/>
      <c r="F179" s="681"/>
      <c r="G179" s="681"/>
      <c r="H179" s="684"/>
      <c r="I179" s="684"/>
      <c r="J179" s="684"/>
      <c r="K179" s="680"/>
      <c r="L179" s="684"/>
      <c r="M179" s="684"/>
      <c r="N179" s="684"/>
    </row>
    <row r="180" spans="1:14">
      <c r="A180" s="679"/>
      <c r="B180" s="680"/>
      <c r="C180" s="681"/>
      <c r="D180" s="680"/>
      <c r="E180" s="681"/>
      <c r="F180" s="681"/>
      <c r="G180" s="681"/>
      <c r="H180" s="684"/>
      <c r="I180" s="684"/>
      <c r="J180" s="684"/>
      <c r="K180" s="680"/>
      <c r="L180" s="684"/>
      <c r="M180" s="684"/>
      <c r="N180" s="684"/>
    </row>
    <row r="181" spans="1:14">
      <c r="A181" s="679"/>
      <c r="B181" s="680"/>
      <c r="C181" s="681"/>
      <c r="D181" s="680"/>
      <c r="E181" s="681"/>
      <c r="F181" s="681"/>
      <c r="G181" s="681"/>
      <c r="H181" s="684"/>
      <c r="I181" s="684"/>
      <c r="J181" s="684"/>
      <c r="K181" s="680"/>
      <c r="L181" s="684"/>
      <c r="M181" s="684"/>
      <c r="N181" s="684"/>
    </row>
    <row r="182" spans="1:14">
      <c r="A182" s="679"/>
      <c r="B182" s="680"/>
      <c r="C182" s="681"/>
      <c r="D182" s="680"/>
      <c r="E182" s="681"/>
      <c r="F182" s="681"/>
      <c r="G182" s="681"/>
      <c r="H182" s="684"/>
      <c r="I182" s="684"/>
      <c r="J182" s="684"/>
      <c r="K182" s="680"/>
      <c r="L182" s="684"/>
      <c r="M182" s="684"/>
      <c r="N182" s="684"/>
    </row>
    <row r="183" spans="1:14">
      <c r="A183" s="679"/>
      <c r="B183" s="680"/>
      <c r="C183" s="681"/>
      <c r="D183" s="680"/>
      <c r="E183" s="681"/>
      <c r="F183" s="681"/>
      <c r="G183" s="681"/>
      <c r="H183" s="684"/>
      <c r="I183" s="684"/>
      <c r="J183" s="684"/>
      <c r="K183" s="680"/>
      <c r="L183" s="684"/>
      <c r="M183" s="684"/>
      <c r="N183" s="684"/>
    </row>
    <row r="184" spans="1:14">
      <c r="A184" s="679"/>
      <c r="B184" s="680"/>
      <c r="C184" s="681"/>
      <c r="D184" s="680"/>
      <c r="E184" s="681"/>
      <c r="F184" s="681"/>
      <c r="G184" s="681"/>
      <c r="H184" s="684"/>
      <c r="I184" s="684"/>
      <c r="J184" s="684"/>
      <c r="K184" s="680"/>
      <c r="L184" s="684"/>
      <c r="M184" s="684"/>
      <c r="N184" s="684"/>
    </row>
    <row r="185" spans="1:14">
      <c r="A185" s="679"/>
      <c r="B185" s="680"/>
      <c r="C185" s="681"/>
      <c r="D185" s="680"/>
      <c r="E185" s="681"/>
      <c r="F185" s="681"/>
      <c r="G185" s="681"/>
      <c r="H185" s="684"/>
      <c r="I185" s="684"/>
      <c r="J185" s="684"/>
      <c r="K185" s="680"/>
      <c r="L185" s="684"/>
      <c r="M185" s="684"/>
      <c r="N185" s="684"/>
    </row>
    <row r="186" spans="1:14">
      <c r="A186" s="679"/>
      <c r="B186" s="680"/>
      <c r="C186" s="681"/>
      <c r="D186" s="680"/>
      <c r="E186" s="681"/>
      <c r="F186" s="681"/>
      <c r="G186" s="681"/>
      <c r="H186" s="684"/>
      <c r="I186" s="684"/>
      <c r="J186" s="684"/>
      <c r="K186" s="680"/>
      <c r="L186" s="684"/>
      <c r="M186" s="684"/>
      <c r="N186" s="684"/>
    </row>
    <row r="187" spans="1:14">
      <c r="A187" s="679"/>
      <c r="B187" s="680"/>
      <c r="C187" s="681"/>
      <c r="D187" s="680"/>
      <c r="E187" s="681"/>
      <c r="F187" s="681"/>
      <c r="G187" s="681"/>
      <c r="H187" s="684"/>
      <c r="I187" s="684"/>
      <c r="J187" s="684"/>
      <c r="K187" s="680"/>
      <c r="L187" s="684"/>
      <c r="M187" s="684"/>
      <c r="N187" s="684"/>
    </row>
    <row r="188" spans="1:14">
      <c r="A188" s="679"/>
      <c r="B188" s="680"/>
      <c r="C188" s="681"/>
      <c r="D188" s="680"/>
      <c r="E188" s="681"/>
      <c r="F188" s="681"/>
      <c r="G188" s="681"/>
      <c r="H188" s="684"/>
      <c r="I188" s="684"/>
      <c r="J188" s="684"/>
      <c r="K188" s="680"/>
      <c r="L188" s="684"/>
      <c r="M188" s="684"/>
      <c r="N188" s="684"/>
    </row>
    <row r="189" spans="1:14">
      <c r="A189" s="679"/>
      <c r="B189" s="680"/>
      <c r="C189" s="681"/>
      <c r="D189" s="680"/>
      <c r="E189" s="681"/>
      <c r="F189" s="681"/>
      <c r="G189" s="681"/>
      <c r="H189" s="684"/>
      <c r="I189" s="684"/>
      <c r="J189" s="684"/>
      <c r="K189" s="680"/>
      <c r="L189" s="684"/>
      <c r="M189" s="684"/>
      <c r="N189" s="684"/>
    </row>
    <row r="190" spans="1:14">
      <c r="A190" s="679"/>
      <c r="B190" s="680"/>
      <c r="C190" s="681"/>
      <c r="D190" s="680"/>
      <c r="E190" s="681"/>
      <c r="F190" s="681"/>
      <c r="G190" s="681"/>
      <c r="H190" s="684"/>
      <c r="I190" s="684"/>
      <c r="J190" s="684"/>
      <c r="K190" s="680"/>
      <c r="L190" s="684"/>
      <c r="M190" s="684"/>
      <c r="N190" s="684"/>
    </row>
    <row r="191" spans="1:14">
      <c r="A191" s="679"/>
      <c r="B191" s="680"/>
      <c r="C191" s="681"/>
      <c r="D191" s="680"/>
      <c r="E191" s="681"/>
      <c r="F191" s="681"/>
      <c r="G191" s="681"/>
      <c r="H191" s="684"/>
      <c r="I191" s="684"/>
      <c r="J191" s="684"/>
      <c r="K191" s="680"/>
      <c r="L191" s="684"/>
      <c r="M191" s="684"/>
      <c r="N191" s="684"/>
    </row>
    <row r="192" spans="1:14">
      <c r="A192" s="679"/>
      <c r="B192" s="680"/>
      <c r="C192" s="681"/>
      <c r="D192" s="680"/>
      <c r="E192" s="681"/>
      <c r="F192" s="681"/>
      <c r="G192" s="681"/>
      <c r="H192" s="684"/>
      <c r="I192" s="684"/>
      <c r="J192" s="684"/>
      <c r="K192" s="680"/>
      <c r="L192" s="684"/>
      <c r="M192" s="684"/>
      <c r="N192" s="684"/>
    </row>
    <row r="193" spans="1:14">
      <c r="A193" s="679"/>
      <c r="B193" s="680"/>
      <c r="C193" s="681"/>
      <c r="D193" s="680"/>
      <c r="E193" s="681"/>
      <c r="F193" s="681"/>
      <c r="G193" s="681"/>
      <c r="H193" s="684"/>
      <c r="I193" s="684"/>
      <c r="J193" s="684"/>
      <c r="K193" s="680"/>
      <c r="L193" s="684"/>
      <c r="M193" s="684"/>
      <c r="N193" s="684"/>
    </row>
    <row r="194" spans="1:14">
      <c r="A194" s="679"/>
      <c r="B194" s="680"/>
      <c r="C194" s="681"/>
      <c r="D194" s="680"/>
      <c r="E194" s="681"/>
      <c r="F194" s="681"/>
      <c r="G194" s="681"/>
      <c r="H194" s="684"/>
      <c r="I194" s="684"/>
      <c r="J194" s="684"/>
      <c r="K194" s="680"/>
      <c r="L194" s="684"/>
      <c r="M194" s="684"/>
      <c r="N194" s="684"/>
    </row>
    <row r="195" spans="1:14">
      <c r="A195" s="679"/>
      <c r="B195" s="680"/>
      <c r="C195" s="681"/>
      <c r="D195" s="680"/>
      <c r="E195" s="681"/>
      <c r="F195" s="681"/>
      <c r="G195" s="681"/>
      <c r="H195" s="684"/>
      <c r="I195" s="684"/>
      <c r="J195" s="684"/>
      <c r="K195" s="680"/>
      <c r="L195" s="684"/>
      <c r="M195" s="684"/>
      <c r="N195" s="684"/>
    </row>
    <row r="196" spans="1:14">
      <c r="A196" s="679"/>
      <c r="B196" s="680"/>
      <c r="C196" s="681"/>
      <c r="D196" s="680"/>
      <c r="E196" s="681"/>
      <c r="F196" s="681"/>
      <c r="G196" s="681"/>
      <c r="H196" s="684"/>
      <c r="I196" s="684"/>
      <c r="J196" s="684"/>
      <c r="K196" s="680"/>
      <c r="L196" s="684"/>
      <c r="M196" s="684"/>
      <c r="N196" s="684"/>
    </row>
    <row r="197" spans="1:14">
      <c r="A197" s="679"/>
      <c r="B197" s="680"/>
      <c r="C197" s="681"/>
      <c r="D197" s="680"/>
      <c r="E197" s="681"/>
      <c r="F197" s="681"/>
      <c r="G197" s="681"/>
      <c r="H197" s="684"/>
      <c r="I197" s="684"/>
      <c r="J197" s="684"/>
      <c r="K197" s="680"/>
      <c r="L197" s="684"/>
      <c r="M197" s="684"/>
      <c r="N197" s="684"/>
    </row>
    <row r="198" spans="1:14">
      <c r="A198" s="679"/>
      <c r="B198" s="680"/>
      <c r="C198" s="681"/>
      <c r="D198" s="680"/>
      <c r="E198" s="681"/>
      <c r="F198" s="681"/>
      <c r="G198" s="681"/>
      <c r="H198" s="684"/>
      <c r="I198" s="684"/>
      <c r="J198" s="684"/>
      <c r="K198" s="680"/>
      <c r="L198" s="684"/>
      <c r="M198" s="684"/>
      <c r="N198" s="684"/>
    </row>
    <row r="199" spans="1:14">
      <c r="A199" s="679"/>
      <c r="B199" s="680"/>
      <c r="C199" s="681"/>
      <c r="D199" s="680"/>
      <c r="E199" s="681"/>
      <c r="F199" s="681"/>
      <c r="G199" s="681"/>
      <c r="H199" s="684"/>
      <c r="I199" s="684"/>
      <c r="J199" s="684"/>
      <c r="K199" s="680"/>
      <c r="L199" s="684"/>
      <c r="M199" s="684"/>
      <c r="N199" s="684"/>
    </row>
    <row r="200" spans="1:14">
      <c r="A200" s="679"/>
      <c r="B200" s="680"/>
      <c r="C200" s="681"/>
      <c r="D200" s="680"/>
      <c r="E200" s="681"/>
      <c r="F200" s="681"/>
      <c r="G200" s="681"/>
      <c r="H200" s="684"/>
      <c r="I200" s="684"/>
      <c r="J200" s="684"/>
      <c r="K200" s="680"/>
      <c r="L200" s="684"/>
      <c r="M200" s="684"/>
      <c r="N200" s="684"/>
    </row>
    <row r="201" spans="1:14">
      <c r="A201" s="679"/>
      <c r="B201" s="680"/>
      <c r="C201" s="681"/>
      <c r="D201" s="680"/>
      <c r="E201" s="681"/>
      <c r="F201" s="681"/>
      <c r="G201" s="681"/>
      <c r="H201" s="684"/>
      <c r="I201" s="684"/>
      <c r="J201" s="684"/>
      <c r="K201" s="680"/>
      <c r="L201" s="684"/>
      <c r="M201" s="684"/>
      <c r="N201" s="684"/>
    </row>
    <row r="202" spans="1:14">
      <c r="A202" s="679"/>
      <c r="B202" s="680"/>
      <c r="C202" s="681"/>
      <c r="D202" s="680"/>
      <c r="E202" s="681"/>
      <c r="F202" s="681"/>
      <c r="G202" s="681"/>
      <c r="H202" s="684"/>
      <c r="I202" s="684"/>
      <c r="J202" s="684"/>
      <c r="K202" s="680"/>
      <c r="L202" s="684"/>
      <c r="M202" s="684"/>
      <c r="N202" s="684"/>
    </row>
    <row r="203" spans="1:14">
      <c r="A203" s="679"/>
      <c r="B203" s="680"/>
      <c r="C203" s="681"/>
      <c r="D203" s="680"/>
      <c r="E203" s="681"/>
      <c r="F203" s="681"/>
      <c r="G203" s="681"/>
      <c r="H203" s="684"/>
      <c r="I203" s="684"/>
      <c r="J203" s="684"/>
      <c r="K203" s="680"/>
      <c r="L203" s="684"/>
      <c r="M203" s="684"/>
      <c r="N203" s="684"/>
    </row>
    <row r="204" spans="1:14">
      <c r="A204" s="679"/>
      <c r="B204" s="680"/>
      <c r="C204" s="681"/>
      <c r="D204" s="680"/>
      <c r="E204" s="681"/>
      <c r="F204" s="681"/>
      <c r="G204" s="681"/>
      <c r="H204" s="684"/>
      <c r="I204" s="684"/>
      <c r="J204" s="684"/>
      <c r="K204" s="680"/>
      <c r="L204" s="684"/>
      <c r="M204" s="684"/>
      <c r="N204" s="684"/>
    </row>
    <row r="205" spans="1:14">
      <c r="A205" s="679"/>
      <c r="B205" s="680"/>
      <c r="C205" s="681"/>
      <c r="D205" s="680"/>
      <c r="E205" s="681"/>
      <c r="F205" s="681"/>
      <c r="G205" s="681"/>
      <c r="H205" s="684"/>
      <c r="I205" s="684"/>
      <c r="J205" s="684"/>
      <c r="K205" s="680"/>
      <c r="L205" s="684"/>
      <c r="M205" s="684"/>
      <c r="N205" s="684"/>
    </row>
    <row r="206" spans="1:14">
      <c r="A206" s="679"/>
      <c r="B206" s="680"/>
      <c r="C206" s="681"/>
      <c r="D206" s="680"/>
      <c r="E206" s="681"/>
      <c r="F206" s="681"/>
      <c r="G206" s="681"/>
      <c r="H206" s="684"/>
      <c r="I206" s="684"/>
      <c r="J206" s="684"/>
      <c r="K206" s="680"/>
      <c r="L206" s="684"/>
      <c r="M206" s="684"/>
      <c r="N206" s="684"/>
    </row>
    <row r="207" spans="1:14">
      <c r="A207" s="679"/>
      <c r="B207" s="680"/>
      <c r="C207" s="681"/>
      <c r="D207" s="680"/>
      <c r="E207" s="681"/>
      <c r="F207" s="681"/>
      <c r="G207" s="681"/>
      <c r="H207" s="684"/>
      <c r="I207" s="684"/>
      <c r="J207" s="684"/>
      <c r="K207" s="680"/>
      <c r="L207" s="684"/>
      <c r="M207" s="684"/>
      <c r="N207" s="684"/>
    </row>
    <row r="208" spans="1:14">
      <c r="A208" s="679"/>
      <c r="B208" s="680"/>
      <c r="C208" s="681"/>
      <c r="D208" s="680"/>
      <c r="E208" s="681"/>
      <c r="F208" s="681"/>
      <c r="G208" s="681"/>
      <c r="H208" s="684"/>
      <c r="I208" s="684"/>
      <c r="J208" s="684"/>
      <c r="K208" s="680"/>
      <c r="L208" s="684"/>
      <c r="M208" s="684"/>
      <c r="N208" s="684"/>
    </row>
    <row r="209" spans="1:14">
      <c r="A209" s="679"/>
      <c r="B209" s="680"/>
      <c r="C209" s="681"/>
      <c r="D209" s="680"/>
      <c r="E209" s="681"/>
      <c r="F209" s="681"/>
      <c r="G209" s="681"/>
      <c r="H209" s="684"/>
      <c r="I209" s="684"/>
      <c r="J209" s="684"/>
      <c r="K209" s="680"/>
      <c r="L209" s="684"/>
      <c r="M209" s="684"/>
      <c r="N209" s="684"/>
    </row>
    <row r="210" spans="1:14">
      <c r="A210" s="679"/>
      <c r="B210" s="680"/>
      <c r="C210" s="681"/>
      <c r="D210" s="680"/>
      <c r="E210" s="681"/>
      <c r="F210" s="681"/>
      <c r="G210" s="681"/>
      <c r="H210" s="684"/>
      <c r="I210" s="684"/>
      <c r="J210" s="684"/>
      <c r="K210" s="680"/>
      <c r="L210" s="684"/>
      <c r="M210" s="684"/>
      <c r="N210" s="684"/>
    </row>
    <row r="211" spans="1:14">
      <c r="A211" s="679"/>
      <c r="B211" s="680"/>
      <c r="C211" s="681"/>
      <c r="D211" s="680"/>
      <c r="E211" s="681"/>
      <c r="F211" s="681"/>
      <c r="G211" s="681"/>
      <c r="H211" s="684"/>
      <c r="I211" s="684"/>
      <c r="J211" s="684"/>
      <c r="K211" s="680"/>
      <c r="L211" s="684"/>
      <c r="M211" s="684"/>
      <c r="N211" s="684"/>
    </row>
    <row r="212" spans="1:14">
      <c r="A212" s="679"/>
      <c r="B212" s="680"/>
      <c r="C212" s="681"/>
      <c r="D212" s="680"/>
      <c r="E212" s="681"/>
      <c r="F212" s="681"/>
      <c r="G212" s="681"/>
      <c r="H212" s="684"/>
      <c r="I212" s="684"/>
      <c r="J212" s="684"/>
      <c r="K212" s="680"/>
      <c r="L212" s="684"/>
      <c r="M212" s="684"/>
      <c r="N212" s="684"/>
    </row>
    <row r="213" spans="1:14">
      <c r="A213" s="679"/>
      <c r="B213" s="680"/>
      <c r="C213" s="681"/>
      <c r="D213" s="680"/>
      <c r="E213" s="681"/>
      <c r="F213" s="681"/>
      <c r="G213" s="681"/>
      <c r="H213" s="684"/>
      <c r="I213" s="684"/>
      <c r="J213" s="684"/>
      <c r="K213" s="680"/>
      <c r="L213" s="684"/>
      <c r="M213" s="684"/>
      <c r="N213" s="684"/>
    </row>
    <row r="214" spans="1:14">
      <c r="A214" s="679"/>
      <c r="B214" s="680"/>
      <c r="C214" s="681"/>
      <c r="D214" s="680"/>
      <c r="E214" s="681"/>
      <c r="F214" s="681"/>
      <c r="G214" s="681"/>
      <c r="H214" s="684"/>
      <c r="I214" s="684"/>
      <c r="J214" s="684"/>
      <c r="K214" s="680"/>
      <c r="L214" s="684"/>
      <c r="M214" s="684"/>
      <c r="N214" s="684"/>
    </row>
    <row r="215" spans="1:14">
      <c r="A215" s="679"/>
      <c r="B215" s="680"/>
      <c r="C215" s="681"/>
      <c r="D215" s="680"/>
      <c r="E215" s="681"/>
      <c r="F215" s="681"/>
      <c r="G215" s="681"/>
      <c r="H215" s="684"/>
      <c r="I215" s="684"/>
      <c r="J215" s="684"/>
      <c r="K215" s="680"/>
      <c r="L215" s="684"/>
      <c r="M215" s="684"/>
      <c r="N215" s="684"/>
    </row>
    <row r="216" spans="1:14">
      <c r="A216" s="679"/>
      <c r="B216" s="680"/>
      <c r="C216" s="681"/>
      <c r="D216" s="680"/>
      <c r="E216" s="681"/>
      <c r="F216" s="681"/>
      <c r="G216" s="681"/>
      <c r="H216" s="684"/>
      <c r="I216" s="684"/>
      <c r="J216" s="684"/>
      <c r="K216" s="680"/>
      <c r="L216" s="684"/>
      <c r="M216" s="684"/>
      <c r="N216" s="684"/>
    </row>
    <row r="217" spans="1:14">
      <c r="A217" s="679"/>
      <c r="B217" s="680"/>
      <c r="C217" s="681"/>
      <c r="D217" s="680"/>
      <c r="E217" s="681"/>
      <c r="F217" s="681"/>
      <c r="G217" s="681"/>
      <c r="H217" s="684"/>
      <c r="I217" s="684"/>
      <c r="J217" s="684"/>
      <c r="K217" s="680"/>
      <c r="L217" s="684"/>
      <c r="M217" s="684"/>
      <c r="N217" s="684"/>
    </row>
    <row r="218" spans="1:14">
      <c r="A218" s="679"/>
      <c r="B218" s="680"/>
      <c r="C218" s="681"/>
      <c r="D218" s="680"/>
      <c r="E218" s="681"/>
      <c r="F218" s="681"/>
      <c r="G218" s="681"/>
      <c r="H218" s="684"/>
      <c r="I218" s="684"/>
      <c r="J218" s="684"/>
      <c r="K218" s="680"/>
      <c r="L218" s="684"/>
      <c r="M218" s="684"/>
      <c r="N218" s="684"/>
    </row>
    <row r="219" spans="1:14">
      <c r="A219" s="679"/>
      <c r="B219" s="680"/>
      <c r="C219" s="681"/>
      <c r="D219" s="680"/>
      <c r="E219" s="681"/>
      <c r="F219" s="681"/>
      <c r="G219" s="681"/>
      <c r="H219" s="684"/>
      <c r="I219" s="684"/>
      <c r="J219" s="684"/>
      <c r="K219" s="680"/>
      <c r="L219" s="684"/>
      <c r="M219" s="684"/>
      <c r="N219" s="684"/>
    </row>
    <row r="220" spans="1:14">
      <c r="A220" s="679"/>
      <c r="B220" s="680"/>
      <c r="C220" s="681"/>
      <c r="D220" s="680"/>
      <c r="E220" s="681"/>
      <c r="F220" s="681"/>
      <c r="G220" s="681"/>
      <c r="H220" s="684"/>
      <c r="I220" s="684"/>
      <c r="J220" s="684"/>
      <c r="K220" s="680"/>
      <c r="L220" s="684"/>
      <c r="M220" s="684"/>
      <c r="N220" s="684"/>
    </row>
    <row r="221" spans="1:14">
      <c r="A221" s="679"/>
      <c r="B221" s="680"/>
      <c r="C221" s="681"/>
      <c r="D221" s="680"/>
      <c r="E221" s="681"/>
      <c r="F221" s="681"/>
      <c r="G221" s="681"/>
      <c r="H221" s="684"/>
      <c r="I221" s="684"/>
      <c r="J221" s="684"/>
      <c r="K221" s="680"/>
      <c r="L221" s="684"/>
      <c r="M221" s="684"/>
      <c r="N221" s="684"/>
    </row>
    <row r="222" spans="1:14">
      <c r="A222" s="679"/>
      <c r="B222" s="680"/>
      <c r="C222" s="681"/>
      <c r="D222" s="680"/>
      <c r="E222" s="681"/>
      <c r="F222" s="681"/>
      <c r="G222" s="681"/>
      <c r="H222" s="684"/>
      <c r="I222" s="684"/>
      <c r="J222" s="684"/>
      <c r="K222" s="680"/>
      <c r="L222" s="684"/>
      <c r="M222" s="684"/>
      <c r="N222" s="684"/>
    </row>
    <row r="223" spans="1:14">
      <c r="A223" s="679"/>
      <c r="B223" s="680"/>
      <c r="C223" s="681"/>
      <c r="D223" s="680"/>
      <c r="E223" s="681"/>
      <c r="F223" s="681"/>
      <c r="G223" s="681"/>
      <c r="H223" s="684"/>
      <c r="I223" s="684"/>
      <c r="J223" s="684"/>
      <c r="K223" s="680"/>
      <c r="L223" s="684"/>
      <c r="M223" s="684"/>
      <c r="N223" s="684"/>
    </row>
    <row r="224" spans="1:14">
      <c r="A224" s="679"/>
      <c r="B224" s="680"/>
      <c r="C224" s="681"/>
      <c r="D224" s="680"/>
      <c r="E224" s="681"/>
      <c r="F224" s="681"/>
      <c r="G224" s="681"/>
      <c r="H224" s="684"/>
      <c r="I224" s="684"/>
      <c r="J224" s="684"/>
      <c r="K224" s="680"/>
      <c r="L224" s="684"/>
      <c r="M224" s="684"/>
      <c r="N224" s="684"/>
    </row>
  </sheetData>
  <autoFilter ref="A8:O136"/>
  <mergeCells count="7">
    <mergeCell ref="H131:N131"/>
    <mergeCell ref="H136:N136"/>
    <mergeCell ref="A5:N5"/>
    <mergeCell ref="A6:N6"/>
    <mergeCell ref="A74:N74"/>
    <mergeCell ref="E130:N130"/>
    <mergeCell ref="A122:N122"/>
  </mergeCells>
  <phoneticPr fontId="0" type="noConversion"/>
  <pageMargins left="0.32" right="0.23622047244094499" top="0.31" bottom="0.74" header="0.18" footer="0.3"/>
  <pageSetup paperSize="9" firstPageNumber="6" orientation="portrait" useFirstPageNumber="1" r:id="rId1"/>
  <headerFooter alignWithMargins="0"/>
  <rowBreaks count="2" manualBreakCount="2">
    <brk id="73" max="16383" man="1"/>
    <brk id="13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 enableFormatConditionsCalculation="0">
    <tabColor indexed="12"/>
  </sheetPr>
  <dimension ref="A1:X46"/>
  <sheetViews>
    <sheetView view="pageBreakPreview" workbookViewId="0">
      <pane xSplit="8" ySplit="9" topLeftCell="I22" activePane="bottomRight" state="frozen"/>
      <selection activeCell="J29" sqref="J29"/>
      <selection pane="topRight" activeCell="J29" sqref="J29"/>
      <selection pane="bottomLeft" activeCell="J29" sqref="J29"/>
      <selection pane="bottomRight" activeCell="J29" sqref="J29"/>
    </sheetView>
  </sheetViews>
  <sheetFormatPr defaultRowHeight="14.25"/>
  <cols>
    <col min="1" max="1" width="2.875" style="385" customWidth="1"/>
    <col min="2" max="2" width="32.375" style="385" customWidth="1"/>
    <col min="3" max="3" width="0.625" style="385" hidden="1" customWidth="1"/>
    <col min="4" max="4" width="4.875" style="385" customWidth="1"/>
    <col min="5" max="5" width="0.75" style="385" customWidth="1"/>
    <col min="6" max="6" width="7.125" style="382" hidden="1" customWidth="1"/>
    <col min="7" max="7" width="0.75" style="382" hidden="1" customWidth="1"/>
    <col min="8" max="8" width="5.875" style="382" hidden="1" customWidth="1"/>
    <col min="9" max="9" width="15.75" style="454" bestFit="1" customWidth="1"/>
    <col min="10" max="10" width="1.375" style="454" customWidth="1"/>
    <col min="11" max="11" width="15.375" style="382" bestFit="1" customWidth="1"/>
    <col min="12" max="12" width="1.125" style="385" customWidth="1"/>
    <col min="13" max="13" width="15.75" style="382" customWidth="1"/>
    <col min="14" max="14" width="0.75" style="385" hidden="1" customWidth="1"/>
    <col min="15" max="15" width="15.5" style="382" hidden="1" customWidth="1"/>
    <col min="16" max="16" width="0.75" style="386" customWidth="1"/>
    <col min="17" max="17" width="17.625" style="465" customWidth="1"/>
    <col min="18" max="22" width="17.625" style="386" customWidth="1"/>
    <col min="23" max="23" width="17.375" style="386" customWidth="1"/>
    <col min="24" max="24" width="18.625" style="386" customWidth="1"/>
    <col min="25" max="16384" width="9" style="386"/>
  </cols>
  <sheetData>
    <row r="1" spans="1:24" s="619" customFormat="1" ht="19.5" customHeight="1">
      <c r="A1" s="366" t="str">
        <f ca="1">'Ten '!A10</f>
        <v>C«ng ty cæ phÇn Th­¬ng m¹i vµ VËn t¶i S«ng §µ</v>
      </c>
      <c r="B1" s="616"/>
      <c r="C1" s="616"/>
      <c r="D1" s="367"/>
      <c r="E1" s="616"/>
      <c r="F1" s="356"/>
      <c r="G1" s="356"/>
      <c r="H1" s="356"/>
      <c r="I1" s="368"/>
      <c r="J1" s="368"/>
      <c r="K1" s="356"/>
      <c r="L1" s="616"/>
      <c r="M1" s="617" t="str">
        <f ca="1">'BS (2)'!L1</f>
        <v>Phô lôc Biªn b¶n kiÓm to¸n</v>
      </c>
      <c r="N1" s="618"/>
      <c r="O1" s="369" t="str">
        <f ca="1">'BS (2)'!N1</f>
        <v>B¸o c¸o tµi chÝnh</v>
      </c>
      <c r="Q1" s="455"/>
    </row>
    <row r="2" spans="1:24" s="373" customFormat="1" ht="15">
      <c r="A2" s="370" t="str">
        <f ca="1">'Ten '!A11</f>
        <v>§Þa chØ: B28-TT12, Khu §TM V¨n Qu¸n - V¨n Mç - Hµ §«ng - HN</v>
      </c>
      <c r="B2" s="370"/>
      <c r="C2" s="370"/>
      <c r="D2" s="367"/>
      <c r="E2" s="370"/>
      <c r="F2" s="371"/>
      <c r="G2" s="371"/>
      <c r="H2" s="371"/>
      <c r="I2" s="372"/>
      <c r="J2" s="372"/>
      <c r="K2" s="371"/>
      <c r="L2" s="370"/>
      <c r="M2" s="617" t="str">
        <f ca="1">'BS (2)'!L2</f>
        <v>B¸o c¸o tµi chÝnh n¨m 2009</v>
      </c>
      <c r="O2" s="374" t="str">
        <f ca="1">'BS (2)'!N2</f>
        <v>Cho n¨m tµi chÝnh</v>
      </c>
      <c r="Q2" s="456"/>
    </row>
    <row r="3" spans="1:24" s="373" customFormat="1" ht="15">
      <c r="A3" s="375" t="str">
        <f ca="1">'Ten '!A12</f>
        <v>§iÖn tho¹i: (84) 043354 3811- Fax: (84) 04 3354 3830</v>
      </c>
      <c r="B3" s="375"/>
      <c r="C3" s="375"/>
      <c r="D3" s="376"/>
      <c r="E3" s="375"/>
      <c r="F3" s="377"/>
      <c r="G3" s="377"/>
      <c r="H3" s="377"/>
      <c r="I3" s="378"/>
      <c r="J3" s="378"/>
      <c r="K3" s="379"/>
      <c r="L3" s="375"/>
      <c r="M3" s="377"/>
      <c r="N3" s="380"/>
      <c r="O3" s="381" t="str">
        <f ca="1">'BS (2)'!N3</f>
        <v>KÕt thóc ngµy 31/12/2009</v>
      </c>
      <c r="Q3" s="457"/>
    </row>
    <row r="4" spans="1:24">
      <c r="A4" s="382"/>
      <c r="B4" s="382"/>
      <c r="C4" s="382"/>
      <c r="D4" s="382"/>
      <c r="E4" s="382"/>
      <c r="H4" s="383"/>
      <c r="I4" s="384"/>
      <c r="J4" s="384"/>
      <c r="K4" s="385"/>
      <c r="L4" s="382"/>
      <c r="N4" s="382"/>
      <c r="Q4" s="458"/>
    </row>
    <row r="5" spans="1:24" ht="21.75" customHeight="1">
      <c r="A5" s="1355" t="s">
        <v>1022</v>
      </c>
      <c r="B5" s="1355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Q5" s="459"/>
    </row>
    <row r="6" spans="1:24" ht="15.75">
      <c r="A6" s="1354" t="str">
        <f ca="1">'Ten '!A3</f>
        <v>N¨m 2009</v>
      </c>
      <c r="B6" s="1354"/>
      <c r="C6" s="1354"/>
      <c r="D6" s="1354"/>
      <c r="E6" s="1354"/>
      <c r="F6" s="1354"/>
      <c r="G6" s="1354"/>
      <c r="H6" s="1354"/>
      <c r="I6" s="1354"/>
      <c r="J6" s="1354"/>
      <c r="K6" s="1354"/>
      <c r="L6" s="1354"/>
      <c r="M6" s="1354"/>
      <c r="N6" s="1354"/>
      <c r="O6" s="1354"/>
      <c r="Q6" s="459"/>
      <c r="U6" s="386">
        <v>54637840300</v>
      </c>
    </row>
    <row r="7" spans="1:24" ht="16.5">
      <c r="A7" s="387"/>
      <c r="B7" s="387"/>
      <c r="C7" s="387"/>
      <c r="D7" s="387"/>
      <c r="E7" s="387"/>
      <c r="F7" s="388"/>
      <c r="G7" s="388"/>
      <c r="H7" s="388"/>
      <c r="I7" s="389"/>
      <c r="J7" s="389"/>
      <c r="K7" s="388"/>
      <c r="L7" s="387"/>
      <c r="N7" s="387"/>
      <c r="O7" s="390" t="s">
        <v>917</v>
      </c>
      <c r="Q7" s="460"/>
      <c r="U7" s="386">
        <f>U6-U10</f>
        <v>0</v>
      </c>
    </row>
    <row r="8" spans="1:24" s="397" customFormat="1" ht="30.75" customHeight="1">
      <c r="A8" s="392"/>
      <c r="B8" s="392" t="s">
        <v>968</v>
      </c>
      <c r="C8" s="393"/>
      <c r="D8" s="394" t="s">
        <v>919</v>
      </c>
      <c r="E8" s="393"/>
      <c r="F8" s="394" t="s">
        <v>920</v>
      </c>
      <c r="G8" s="395"/>
      <c r="H8" s="394" t="s">
        <v>1160</v>
      </c>
      <c r="I8" s="396" t="s">
        <v>441</v>
      </c>
      <c r="J8" s="396"/>
      <c r="K8" s="394" t="s">
        <v>1112</v>
      </c>
      <c r="L8" s="393"/>
      <c r="M8" s="394" t="s">
        <v>32</v>
      </c>
      <c r="N8" s="393"/>
      <c r="O8" s="394" t="s">
        <v>1011</v>
      </c>
      <c r="Q8" s="357" t="s">
        <v>61</v>
      </c>
      <c r="R8" s="358" t="s">
        <v>56</v>
      </c>
      <c r="S8" s="359" t="s">
        <v>57</v>
      </c>
      <c r="T8" s="359" t="s">
        <v>58</v>
      </c>
      <c r="U8" s="359" t="s">
        <v>59</v>
      </c>
      <c r="V8" s="359" t="s">
        <v>60</v>
      </c>
      <c r="W8" s="358" t="s">
        <v>810</v>
      </c>
      <c r="X8" s="358" t="s">
        <v>809</v>
      </c>
    </row>
    <row r="9" spans="1:24" s="402" customFormat="1" ht="16.5" customHeight="1">
      <c r="A9" s="392"/>
      <c r="B9" s="398">
        <v>1</v>
      </c>
      <c r="C9" s="393"/>
      <c r="D9" s="399">
        <v>2</v>
      </c>
      <c r="E9" s="400"/>
      <c r="F9" s="399">
        <v>3</v>
      </c>
      <c r="G9" s="401"/>
      <c r="H9" s="399">
        <v>3</v>
      </c>
      <c r="I9" s="399">
        <v>3</v>
      </c>
      <c r="J9" s="399"/>
      <c r="K9" s="399">
        <v>4</v>
      </c>
      <c r="L9" s="400"/>
      <c r="M9" s="399">
        <v>5</v>
      </c>
      <c r="N9" s="400"/>
      <c r="O9" s="399">
        <v>5</v>
      </c>
      <c r="Q9" s="401"/>
    </row>
    <row r="10" spans="1:24" s="412" customFormat="1" ht="32.25" customHeight="1">
      <c r="A10" s="403" t="s">
        <v>976</v>
      </c>
      <c r="B10" s="404" t="s">
        <v>1012</v>
      </c>
      <c r="C10" s="405"/>
      <c r="D10" s="406" t="s">
        <v>1016</v>
      </c>
      <c r="E10" s="406"/>
      <c r="F10" s="89" t="s">
        <v>1104</v>
      </c>
      <c r="G10" s="407"/>
      <c r="H10" s="408">
        <v>511</v>
      </c>
      <c r="I10" s="409">
        <f>SUM(Q10:V10)</f>
        <v>465648568207</v>
      </c>
      <c r="J10" s="409"/>
      <c r="K10" s="410">
        <f ca="1">VLOOKUP(H10,BL!$A$7:$N$103,14,0)</f>
        <v>0</v>
      </c>
      <c r="L10" s="411"/>
      <c r="M10" s="409">
        <f>K10+I10</f>
        <v>465648568207</v>
      </c>
      <c r="N10" s="411"/>
      <c r="O10" s="409">
        <v>424036859671</v>
      </c>
      <c r="Q10" s="414">
        <v>162561170008</v>
      </c>
      <c r="R10" s="414">
        <v>16259602840</v>
      </c>
      <c r="S10" s="414">
        <v>77227199052</v>
      </c>
      <c r="T10" s="414">
        <v>145605590553</v>
      </c>
      <c r="U10" s="414">
        <v>54637840300</v>
      </c>
      <c r="V10" s="414">
        <v>9357165454</v>
      </c>
      <c r="X10" s="412">
        <f t="shared" ref="X10:X17" si="0">M10-W10</f>
        <v>465648568207</v>
      </c>
    </row>
    <row r="11" spans="1:24" s="412" customFormat="1" ht="22.5" customHeight="1">
      <c r="A11" s="403" t="s">
        <v>978</v>
      </c>
      <c r="B11" s="404" t="s">
        <v>970</v>
      </c>
      <c r="C11" s="405"/>
      <c r="D11" s="406" t="s">
        <v>971</v>
      </c>
      <c r="E11" s="406"/>
      <c r="F11" s="89" t="s">
        <v>1105</v>
      </c>
      <c r="G11" s="415"/>
      <c r="H11" s="408"/>
      <c r="I11" s="409">
        <f>SUM(Q11:V11)</f>
        <v>971363024</v>
      </c>
      <c r="J11" s="409"/>
      <c r="K11" s="410">
        <v>0</v>
      </c>
      <c r="L11" s="411"/>
      <c r="M11" s="409">
        <f>K11+I11</f>
        <v>971363024</v>
      </c>
      <c r="N11" s="411"/>
      <c r="O11" s="409">
        <v>3460996970</v>
      </c>
      <c r="Q11" s="414">
        <v>45434545</v>
      </c>
      <c r="R11" s="414"/>
      <c r="S11" s="414">
        <v>340859091</v>
      </c>
      <c r="T11" s="414"/>
      <c r="U11" s="414">
        <v>585069388</v>
      </c>
      <c r="V11" s="414"/>
      <c r="X11" s="412">
        <f t="shared" si="0"/>
        <v>971363024</v>
      </c>
    </row>
    <row r="12" spans="1:24" s="412" customFormat="1" ht="22.5" hidden="1" customHeight="1">
      <c r="A12" s="416"/>
      <c r="B12" s="417" t="s">
        <v>972</v>
      </c>
      <c r="C12" s="418"/>
      <c r="D12" s="406"/>
      <c r="E12" s="419"/>
      <c r="F12" s="410"/>
      <c r="G12" s="415"/>
      <c r="H12" s="408"/>
      <c r="I12" s="409"/>
      <c r="J12" s="409"/>
      <c r="K12" s="410"/>
      <c r="L12" s="420"/>
      <c r="M12" s="409"/>
      <c r="N12" s="420"/>
      <c r="O12" s="410"/>
      <c r="Q12" s="414"/>
      <c r="R12" s="414"/>
      <c r="S12" s="414"/>
      <c r="T12" s="414"/>
      <c r="U12" s="414"/>
      <c r="V12" s="414"/>
      <c r="X12" s="412">
        <f t="shared" si="0"/>
        <v>0</v>
      </c>
    </row>
    <row r="13" spans="1:24" s="426" customFormat="1" ht="22.5" hidden="1" customHeight="1">
      <c r="A13" s="421"/>
      <c r="B13" s="422" t="s">
        <v>973</v>
      </c>
      <c r="C13" s="423"/>
      <c r="D13" s="424"/>
      <c r="E13" s="424"/>
      <c r="F13" s="410"/>
      <c r="G13" s="415"/>
      <c r="H13" s="408"/>
      <c r="I13" s="409"/>
      <c r="J13" s="409"/>
      <c r="K13" s="410"/>
      <c r="L13" s="425"/>
      <c r="M13" s="409"/>
      <c r="N13" s="425"/>
      <c r="O13" s="410"/>
      <c r="Q13" s="414"/>
      <c r="R13" s="414"/>
      <c r="S13" s="414"/>
      <c r="T13" s="414"/>
      <c r="U13" s="414"/>
      <c r="V13" s="414"/>
      <c r="X13" s="412">
        <f t="shared" si="0"/>
        <v>0</v>
      </c>
    </row>
    <row r="14" spans="1:24" s="426" customFormat="1" ht="22.5" hidden="1" customHeight="1">
      <c r="A14" s="421"/>
      <c r="B14" s="422" t="s">
        <v>974</v>
      </c>
      <c r="C14" s="423"/>
      <c r="D14" s="424"/>
      <c r="E14" s="424"/>
      <c r="F14" s="410"/>
      <c r="G14" s="415"/>
      <c r="H14" s="408"/>
      <c r="I14" s="409"/>
      <c r="J14" s="409"/>
      <c r="K14" s="410"/>
      <c r="L14" s="425"/>
      <c r="M14" s="409"/>
      <c r="N14" s="425"/>
      <c r="O14" s="410"/>
      <c r="Q14" s="414"/>
      <c r="R14" s="414"/>
      <c r="S14" s="414"/>
      <c r="T14" s="414"/>
      <c r="U14" s="414"/>
      <c r="V14" s="414"/>
      <c r="X14" s="412">
        <f t="shared" si="0"/>
        <v>0</v>
      </c>
    </row>
    <row r="15" spans="1:24" s="426" customFormat="1" ht="27.75" hidden="1" customHeight="1">
      <c r="A15" s="421"/>
      <c r="B15" s="422" t="s">
        <v>711</v>
      </c>
      <c r="C15" s="423"/>
      <c r="D15" s="424"/>
      <c r="E15" s="424"/>
      <c r="F15" s="410"/>
      <c r="G15" s="415"/>
      <c r="H15" s="408"/>
      <c r="I15" s="409"/>
      <c r="J15" s="409"/>
      <c r="K15" s="410"/>
      <c r="L15" s="425"/>
      <c r="M15" s="409"/>
      <c r="N15" s="425"/>
      <c r="O15" s="410"/>
      <c r="Q15" s="414"/>
      <c r="R15" s="414"/>
      <c r="S15" s="414"/>
      <c r="T15" s="414"/>
      <c r="U15" s="414"/>
      <c r="V15" s="414"/>
      <c r="X15" s="412">
        <f t="shared" si="0"/>
        <v>0</v>
      </c>
    </row>
    <row r="16" spans="1:24" s="412" customFormat="1" ht="32.25" customHeight="1">
      <c r="A16" s="403" t="s">
        <v>980</v>
      </c>
      <c r="B16" s="404" t="s">
        <v>901</v>
      </c>
      <c r="C16" s="405"/>
      <c r="D16" s="406" t="s">
        <v>977</v>
      </c>
      <c r="E16" s="406"/>
      <c r="F16" s="89" t="s">
        <v>1106</v>
      </c>
      <c r="G16" s="415"/>
      <c r="H16" s="408"/>
      <c r="I16" s="409">
        <f>I10-I11</f>
        <v>464677205183</v>
      </c>
      <c r="J16" s="409"/>
      <c r="K16" s="410">
        <f>K10-K11</f>
        <v>0</v>
      </c>
      <c r="L16" s="411"/>
      <c r="M16" s="409">
        <f>M10-M11</f>
        <v>464677205183</v>
      </c>
      <c r="N16" s="411"/>
      <c r="O16" s="409">
        <f>O10-O11</f>
        <v>420575862701</v>
      </c>
      <c r="Q16" s="409">
        <f t="shared" ref="Q16:V16" si="1">Q10-Q11</f>
        <v>162515735463</v>
      </c>
      <c r="R16" s="409">
        <f t="shared" si="1"/>
        <v>16259602840</v>
      </c>
      <c r="S16" s="409">
        <f t="shared" si="1"/>
        <v>76886339961</v>
      </c>
      <c r="T16" s="409">
        <f t="shared" si="1"/>
        <v>145605590553</v>
      </c>
      <c r="U16" s="409">
        <f t="shared" si="1"/>
        <v>54052770912</v>
      </c>
      <c r="V16" s="409">
        <f t="shared" si="1"/>
        <v>9357165454</v>
      </c>
      <c r="X16" s="412">
        <f t="shared" si="0"/>
        <v>464677205183</v>
      </c>
    </row>
    <row r="17" spans="1:24" s="412" customFormat="1" ht="22.5" customHeight="1">
      <c r="A17" s="403" t="s">
        <v>982</v>
      </c>
      <c r="B17" s="404" t="s">
        <v>979</v>
      </c>
      <c r="C17" s="405"/>
      <c r="D17" s="406" t="s">
        <v>1017</v>
      </c>
      <c r="E17" s="406"/>
      <c r="F17" s="89" t="s">
        <v>1107</v>
      </c>
      <c r="G17" s="415"/>
      <c r="H17" s="408">
        <v>632</v>
      </c>
      <c r="I17" s="409">
        <f>SUM(Q17:V17)</f>
        <v>409994760687</v>
      </c>
      <c r="J17" s="409"/>
      <c r="K17" s="410">
        <f ca="1">VLOOKUP(H17,BL!$A$7:$N$103,14,0)</f>
        <v>0</v>
      </c>
      <c r="L17" s="411"/>
      <c r="M17" s="409">
        <f>K17+I17</f>
        <v>409994760687</v>
      </c>
      <c r="N17" s="411"/>
      <c r="O17" s="409">
        <v>365140180757</v>
      </c>
      <c r="Q17" s="414">
        <v>166920602931</v>
      </c>
      <c r="R17" s="414">
        <v>11609541947</v>
      </c>
      <c r="S17" s="414">
        <v>62207340076</v>
      </c>
      <c r="T17" s="414">
        <v>119255996288</v>
      </c>
      <c r="U17" s="414">
        <v>43025637346</v>
      </c>
      <c r="V17" s="414">
        <v>6975642099</v>
      </c>
      <c r="X17" s="412">
        <f t="shared" si="0"/>
        <v>409994760687</v>
      </c>
    </row>
    <row r="18" spans="1:24" s="412" customFormat="1" ht="32.25" customHeight="1">
      <c r="A18" s="403" t="s">
        <v>983</v>
      </c>
      <c r="B18" s="404" t="s">
        <v>1343</v>
      </c>
      <c r="C18" s="405"/>
      <c r="D18" s="406" t="s">
        <v>981</v>
      </c>
      <c r="E18" s="406"/>
      <c r="F18" s="410"/>
      <c r="G18" s="415"/>
      <c r="H18" s="408"/>
      <c r="I18" s="410">
        <f>I16-I17</f>
        <v>54682444496</v>
      </c>
      <c r="J18" s="409"/>
      <c r="K18" s="410">
        <f ca="1">K16-K17</f>
        <v>0</v>
      </c>
      <c r="L18" s="411"/>
      <c r="M18" s="409">
        <f>M16-M17</f>
        <v>54682444496</v>
      </c>
      <c r="N18" s="411"/>
      <c r="O18" s="410">
        <f>O16-O17</f>
        <v>55435681944</v>
      </c>
      <c r="Q18" s="410">
        <f t="shared" ref="Q18:V18" si="2">Q16-Q17</f>
        <v>-4404867468</v>
      </c>
      <c r="R18" s="410">
        <f t="shared" si="2"/>
        <v>4650060893</v>
      </c>
      <c r="S18" s="410">
        <f t="shared" si="2"/>
        <v>14678999885</v>
      </c>
      <c r="T18" s="410">
        <f t="shared" si="2"/>
        <v>26349594265</v>
      </c>
      <c r="U18" s="410">
        <f t="shared" si="2"/>
        <v>11027133566</v>
      </c>
      <c r="V18" s="410">
        <f t="shared" si="2"/>
        <v>2381523355</v>
      </c>
    </row>
    <row r="19" spans="1:24" s="412" customFormat="1" ht="22.5" customHeight="1">
      <c r="A19" s="403" t="s">
        <v>987</v>
      </c>
      <c r="B19" s="404" t="s">
        <v>1292</v>
      </c>
      <c r="C19" s="405"/>
      <c r="D19" s="406" t="s">
        <v>985</v>
      </c>
      <c r="E19" s="406"/>
      <c r="F19" s="89" t="s">
        <v>1108</v>
      </c>
      <c r="G19" s="415"/>
      <c r="H19" s="408">
        <v>515</v>
      </c>
      <c r="I19" s="409">
        <f>SUM(Q19:V19)</f>
        <v>28844033366</v>
      </c>
      <c r="J19" s="409"/>
      <c r="K19" s="410">
        <f ca="1">VLOOKUP(H19,BL!$A$7:$N$103,14,0)</f>
        <v>0</v>
      </c>
      <c r="L19" s="411"/>
      <c r="M19" s="409">
        <f>K19+I19</f>
        <v>28844033366</v>
      </c>
      <c r="N19" s="411"/>
      <c r="O19" s="427">
        <v>7872533093</v>
      </c>
      <c r="Q19" s="414">
        <v>28735764066</v>
      </c>
      <c r="R19" s="414">
        <v>14530192</v>
      </c>
      <c r="S19" s="414">
        <v>2663152</v>
      </c>
      <c r="T19" s="414">
        <v>83437111</v>
      </c>
      <c r="U19" s="414">
        <v>6172089</v>
      </c>
      <c r="V19" s="414">
        <v>1466756</v>
      </c>
      <c r="X19" s="412">
        <f>M19-W19</f>
        <v>28844033366</v>
      </c>
    </row>
    <row r="20" spans="1:24" s="412" customFormat="1" ht="22.5" customHeight="1">
      <c r="A20" s="403" t="s">
        <v>990</v>
      </c>
      <c r="B20" s="404" t="s">
        <v>984</v>
      </c>
      <c r="C20" s="405"/>
      <c r="D20" s="406" t="s">
        <v>989</v>
      </c>
      <c r="E20" s="406"/>
      <c r="F20" s="89" t="s">
        <v>1109</v>
      </c>
      <c r="G20" s="415"/>
      <c r="H20" s="408">
        <v>635</v>
      </c>
      <c r="I20" s="409">
        <f>SUM(Q20:V20)</f>
        <v>24553597161</v>
      </c>
      <c r="J20" s="409"/>
      <c r="K20" s="410">
        <f ca="1">VLOOKUP(H20,BL!$A$7:$N$103,14,0)</f>
        <v>0</v>
      </c>
      <c r="L20" s="411"/>
      <c r="M20" s="409">
        <f>K20+I20</f>
        <v>24553597161</v>
      </c>
      <c r="N20" s="411"/>
      <c r="O20" s="427">
        <v>16461862599</v>
      </c>
      <c r="Q20" s="414">
        <v>39601981</v>
      </c>
      <c r="R20" s="414">
        <v>674126314</v>
      </c>
      <c r="S20" s="414">
        <v>5700827292</v>
      </c>
      <c r="T20" s="414">
        <v>12286048632</v>
      </c>
      <c r="U20" s="414">
        <v>5329797641</v>
      </c>
      <c r="V20" s="414">
        <v>523195301</v>
      </c>
      <c r="X20" s="412">
        <f>M20-W20</f>
        <v>24553597161</v>
      </c>
    </row>
    <row r="21" spans="1:24" s="412" customFormat="1" ht="22.5" customHeight="1">
      <c r="A21" s="403"/>
      <c r="B21" s="428" t="s">
        <v>1015</v>
      </c>
      <c r="C21" s="429"/>
      <c r="D21" s="424" t="s">
        <v>986</v>
      </c>
      <c r="E21" s="430"/>
      <c r="F21" s="410"/>
      <c r="G21" s="415"/>
      <c r="H21" s="408"/>
      <c r="I21" s="431">
        <f>SUM(Q21:V21)</f>
        <v>11405666636</v>
      </c>
      <c r="J21" s="432"/>
      <c r="K21" s="431"/>
      <c r="L21" s="433"/>
      <c r="M21" s="432">
        <f>K21+I21</f>
        <v>11405666636</v>
      </c>
      <c r="N21" s="433"/>
      <c r="O21" s="434">
        <v>13922238323</v>
      </c>
      <c r="Q21" s="435">
        <v>-13108328544</v>
      </c>
      <c r="R21" s="435">
        <v>674126314</v>
      </c>
      <c r="S21" s="435">
        <v>5700827292</v>
      </c>
      <c r="T21" s="435">
        <v>12286048632</v>
      </c>
      <c r="U21" s="435">
        <v>5329797641</v>
      </c>
      <c r="V21" s="435">
        <v>523195301</v>
      </c>
      <c r="X21" s="412">
        <f>M21-W21</f>
        <v>11405666636</v>
      </c>
    </row>
    <row r="22" spans="1:24" s="412" customFormat="1" ht="22.5" customHeight="1">
      <c r="A22" s="403" t="s">
        <v>992</v>
      </c>
      <c r="B22" s="404" t="s">
        <v>988</v>
      </c>
      <c r="C22" s="405"/>
      <c r="D22" s="406" t="s">
        <v>996</v>
      </c>
      <c r="E22" s="406"/>
      <c r="F22" s="89" t="s">
        <v>907</v>
      </c>
      <c r="G22" s="415"/>
      <c r="H22" s="408">
        <v>641</v>
      </c>
      <c r="I22" s="409">
        <f>SUM(Q22:V22)</f>
        <v>0</v>
      </c>
      <c r="J22" s="409"/>
      <c r="K22" s="410">
        <f ca="1">VLOOKUP(H22,BL!$A$7:$N$103,14,0)</f>
        <v>0</v>
      </c>
      <c r="L22" s="411"/>
      <c r="M22" s="409">
        <f>K22+I22</f>
        <v>0</v>
      </c>
      <c r="N22" s="411"/>
      <c r="O22" s="409">
        <v>0</v>
      </c>
      <c r="Q22" s="414"/>
      <c r="R22" s="414"/>
      <c r="S22" s="414"/>
      <c r="T22" s="414"/>
      <c r="U22" s="414"/>
      <c r="V22" s="414"/>
      <c r="X22" s="412">
        <f>M22-W22</f>
        <v>0</v>
      </c>
    </row>
    <row r="23" spans="1:24" s="412" customFormat="1" ht="22.5" customHeight="1">
      <c r="A23" s="403" t="s">
        <v>994</v>
      </c>
      <c r="B23" s="404" t="s">
        <v>991</v>
      </c>
      <c r="C23" s="405"/>
      <c r="D23" s="406" t="s">
        <v>999</v>
      </c>
      <c r="E23" s="406"/>
      <c r="F23" s="89" t="s">
        <v>908</v>
      </c>
      <c r="G23" s="415"/>
      <c r="H23" s="408">
        <v>642</v>
      </c>
      <c r="I23" s="409">
        <f>SUM(Q23:V23)</f>
        <v>32806416737</v>
      </c>
      <c r="J23" s="409"/>
      <c r="K23" s="410">
        <f ca="1">VLOOKUP(H23,BL!$A$7:$N$103,14,0)</f>
        <v>0</v>
      </c>
      <c r="L23" s="411"/>
      <c r="M23" s="409">
        <f>K23+I23</f>
        <v>32806416737</v>
      </c>
      <c r="N23" s="411"/>
      <c r="O23" s="409">
        <v>23864712980</v>
      </c>
      <c r="Q23" s="414">
        <v>13125218411</v>
      </c>
      <c r="R23" s="414">
        <v>2818336325</v>
      </c>
      <c r="S23" s="414">
        <v>4629899242</v>
      </c>
      <c r="T23" s="414">
        <v>6259468265</v>
      </c>
      <c r="U23" s="414">
        <v>4196678054</v>
      </c>
      <c r="V23" s="414">
        <v>1776816440</v>
      </c>
      <c r="X23" s="412">
        <f>M23-W23</f>
        <v>32806416737</v>
      </c>
    </row>
    <row r="24" spans="1:24" s="412" customFormat="1" ht="32.25" customHeight="1">
      <c r="A24" s="403" t="s">
        <v>997</v>
      </c>
      <c r="B24" s="404" t="s">
        <v>1013</v>
      </c>
      <c r="C24" s="405"/>
      <c r="D24" s="406" t="s">
        <v>993</v>
      </c>
      <c r="E24" s="406"/>
      <c r="F24" s="410"/>
      <c r="G24" s="415"/>
      <c r="H24" s="408"/>
      <c r="I24" s="410">
        <f>I18+I19-I20-I22-I23</f>
        <v>26166463964</v>
      </c>
      <c r="J24" s="409"/>
      <c r="K24" s="410">
        <f ca="1">K18+K19-K20-K22-K23</f>
        <v>0</v>
      </c>
      <c r="L24" s="411"/>
      <c r="M24" s="409">
        <f>M18+M19-M20-M22-M23</f>
        <v>26166463964</v>
      </c>
      <c r="N24" s="411"/>
      <c r="O24" s="410">
        <f>O18+O19-O20-O22-O23</f>
        <v>22981639458</v>
      </c>
      <c r="Q24" s="410">
        <f t="shared" ref="Q24:V24" si="3">Q18+Q19-Q20-Q22-Q23</f>
        <v>11166076206</v>
      </c>
      <c r="R24" s="410">
        <f t="shared" si="3"/>
        <v>1172128446</v>
      </c>
      <c r="S24" s="410">
        <f t="shared" si="3"/>
        <v>4350936503</v>
      </c>
      <c r="T24" s="410">
        <f t="shared" si="3"/>
        <v>7887514479</v>
      </c>
      <c r="U24" s="410">
        <f t="shared" si="3"/>
        <v>1506829960</v>
      </c>
      <c r="V24" s="410">
        <f t="shared" si="3"/>
        <v>82978370</v>
      </c>
    </row>
    <row r="25" spans="1:24" s="412" customFormat="1" ht="22.5" customHeight="1">
      <c r="A25" s="403" t="s">
        <v>1000</v>
      </c>
      <c r="B25" s="404" t="s">
        <v>995</v>
      </c>
      <c r="C25" s="405"/>
      <c r="D25" s="406" t="s">
        <v>1018</v>
      </c>
      <c r="E25" s="406"/>
      <c r="F25" s="410"/>
      <c r="G25" s="415"/>
      <c r="H25" s="408">
        <v>711</v>
      </c>
      <c r="I25" s="409">
        <f>SUM(Q25:V25)</f>
        <v>5176896215</v>
      </c>
      <c r="J25" s="409"/>
      <c r="K25" s="410">
        <f ca="1">VLOOKUP(H25,BL!$A$7:$N$103,14,0)</f>
        <v>0</v>
      </c>
      <c r="L25" s="411"/>
      <c r="M25" s="409">
        <f>K25+I25</f>
        <v>5176896215</v>
      </c>
      <c r="N25" s="411"/>
      <c r="O25" s="409">
        <v>728194228</v>
      </c>
      <c r="Q25" s="414">
        <v>4495839319</v>
      </c>
      <c r="R25" s="414">
        <v>23006593</v>
      </c>
      <c r="S25" s="414">
        <v>15395091</v>
      </c>
      <c r="T25" s="414">
        <v>254831907</v>
      </c>
      <c r="U25" s="414">
        <v>387816210</v>
      </c>
      <c r="V25" s="414">
        <v>7095</v>
      </c>
      <c r="X25" s="412">
        <f>M25-W25</f>
        <v>5176896215</v>
      </c>
    </row>
    <row r="26" spans="1:24" s="412" customFormat="1" ht="22.5" customHeight="1">
      <c r="A26" s="403" t="s">
        <v>1003</v>
      </c>
      <c r="B26" s="404" t="s">
        <v>998</v>
      </c>
      <c r="C26" s="405"/>
      <c r="D26" s="406" t="s">
        <v>1019</v>
      </c>
      <c r="E26" s="406"/>
      <c r="F26" s="410"/>
      <c r="G26" s="415"/>
      <c r="H26" s="408">
        <v>811</v>
      </c>
      <c r="I26" s="409">
        <f>SUM(Q26:V26)</f>
        <v>2512359851</v>
      </c>
      <c r="J26" s="409"/>
      <c r="K26" s="410">
        <f ca="1">VLOOKUP(H26,BL!$A$7:$N$103,14,0)</f>
        <v>0</v>
      </c>
      <c r="L26" s="411"/>
      <c r="M26" s="409">
        <f>K26+I26</f>
        <v>2512359851</v>
      </c>
      <c r="N26" s="411"/>
      <c r="O26" s="409">
        <v>1352542910</v>
      </c>
      <c r="Q26" s="414">
        <v>112288053</v>
      </c>
      <c r="R26" s="414">
        <v>34151800</v>
      </c>
      <c r="S26" s="414">
        <v>2048447726</v>
      </c>
      <c r="T26" s="414">
        <v>100443068</v>
      </c>
      <c r="U26" s="414">
        <v>217029204</v>
      </c>
      <c r="V26" s="414"/>
      <c r="X26" s="412">
        <f>M26-W26</f>
        <v>2512359851</v>
      </c>
    </row>
    <row r="27" spans="1:24" s="412" customFormat="1" ht="22.5" customHeight="1">
      <c r="A27" s="403" t="s">
        <v>1005</v>
      </c>
      <c r="B27" s="404" t="s">
        <v>1001</v>
      </c>
      <c r="C27" s="405"/>
      <c r="D27" s="406" t="s">
        <v>1002</v>
      </c>
      <c r="E27" s="406"/>
      <c r="F27" s="410"/>
      <c r="G27" s="415"/>
      <c r="H27" s="408"/>
      <c r="I27" s="410">
        <f>I25-I26</f>
        <v>2664536364</v>
      </c>
      <c r="J27" s="409"/>
      <c r="K27" s="410">
        <f ca="1">K25-K26</f>
        <v>0</v>
      </c>
      <c r="L27" s="411"/>
      <c r="M27" s="409">
        <f>M25-M26</f>
        <v>2664536364</v>
      </c>
      <c r="N27" s="411"/>
      <c r="O27" s="410">
        <f>O25-O26</f>
        <v>-624348682</v>
      </c>
      <c r="Q27" s="410">
        <f t="shared" ref="Q27:V27" si="4">Q25-Q26</f>
        <v>4383551266</v>
      </c>
      <c r="R27" s="410">
        <f t="shared" si="4"/>
        <v>-11145207</v>
      </c>
      <c r="S27" s="410">
        <f t="shared" si="4"/>
        <v>-2033052635</v>
      </c>
      <c r="T27" s="410">
        <f t="shared" si="4"/>
        <v>154388839</v>
      </c>
      <c r="U27" s="410">
        <f t="shared" si="4"/>
        <v>170787006</v>
      </c>
      <c r="V27" s="410">
        <f t="shared" si="4"/>
        <v>7095</v>
      </c>
    </row>
    <row r="28" spans="1:24" s="412" customFormat="1" ht="22.5" customHeight="1">
      <c r="A28" s="403" t="s">
        <v>1006</v>
      </c>
      <c r="B28" s="404" t="s">
        <v>1014</v>
      </c>
      <c r="C28" s="405"/>
      <c r="D28" s="406" t="s">
        <v>1004</v>
      </c>
      <c r="E28" s="406"/>
      <c r="F28" s="410"/>
      <c r="G28" s="407"/>
      <c r="H28" s="408"/>
      <c r="I28" s="410">
        <f>I24+I27</f>
        <v>28831000328</v>
      </c>
      <c r="J28" s="409"/>
      <c r="K28" s="410">
        <f ca="1">K24+K27</f>
        <v>0</v>
      </c>
      <c r="L28" s="411"/>
      <c r="M28" s="409">
        <f>M24+M27</f>
        <v>28831000328</v>
      </c>
      <c r="N28" s="411"/>
      <c r="O28" s="410">
        <f>O24+O27</f>
        <v>22357290776</v>
      </c>
      <c r="Q28" s="410">
        <f t="shared" ref="Q28:V28" si="5">Q24+Q27</f>
        <v>15549627472</v>
      </c>
      <c r="R28" s="410">
        <f t="shared" si="5"/>
        <v>1160983239</v>
      </c>
      <c r="S28" s="410">
        <f t="shared" si="5"/>
        <v>2317883868</v>
      </c>
      <c r="T28" s="410">
        <f t="shared" si="5"/>
        <v>8041903318</v>
      </c>
      <c r="U28" s="410">
        <f t="shared" si="5"/>
        <v>1677616966</v>
      </c>
      <c r="V28" s="410">
        <f t="shared" si="5"/>
        <v>82985465</v>
      </c>
      <c r="X28" s="412">
        <f>M28-W28</f>
        <v>28831000328</v>
      </c>
    </row>
    <row r="29" spans="1:24" s="412" customFormat="1" ht="22.5" customHeight="1">
      <c r="A29" s="416" t="s">
        <v>1007</v>
      </c>
      <c r="B29" s="404" t="s">
        <v>1313</v>
      </c>
      <c r="C29" s="405"/>
      <c r="D29" s="406" t="s">
        <v>1008</v>
      </c>
      <c r="E29" s="406"/>
      <c r="F29" s="89" t="s">
        <v>1110</v>
      </c>
      <c r="G29" s="407"/>
      <c r="H29" s="408">
        <v>821</v>
      </c>
      <c r="I29" s="409">
        <f>SUM(Q29:V29)</f>
        <v>3151750040</v>
      </c>
      <c r="J29" s="409"/>
      <c r="K29" s="410" t="e">
        <f ca="1">VLOOKUP(H29,BL!$A$7:$N$103,14,0)</f>
        <v>#REF!</v>
      </c>
      <c r="L29" s="411"/>
      <c r="M29" s="409" t="e">
        <f>K29+I29</f>
        <v>#REF!</v>
      </c>
      <c r="N29" s="411"/>
      <c r="O29" s="410">
        <v>2505732709</v>
      </c>
      <c r="Q29" s="414">
        <v>3151750040</v>
      </c>
      <c r="R29" s="414"/>
      <c r="S29" s="414"/>
      <c r="T29" s="414"/>
      <c r="U29" s="414"/>
      <c r="V29" s="414"/>
    </row>
    <row r="30" spans="1:24" s="412" customFormat="1" ht="22.5" customHeight="1">
      <c r="A30" s="416" t="s">
        <v>1009</v>
      </c>
      <c r="B30" s="404" t="s">
        <v>1314</v>
      </c>
      <c r="C30" s="405"/>
      <c r="D30" s="436">
        <v>52</v>
      </c>
      <c r="E30" s="406"/>
      <c r="F30" s="89" t="s">
        <v>1111</v>
      </c>
      <c r="G30" s="407"/>
      <c r="H30" s="408"/>
      <c r="I30" s="409">
        <f>0</f>
        <v>0</v>
      </c>
      <c r="J30" s="409"/>
      <c r="K30" s="410">
        <v>0</v>
      </c>
      <c r="L30" s="411"/>
      <c r="M30" s="437">
        <v>0</v>
      </c>
      <c r="N30" s="411"/>
      <c r="O30" s="410">
        <v>0</v>
      </c>
      <c r="Q30" s="414"/>
      <c r="R30" s="414"/>
      <c r="S30" s="414"/>
      <c r="T30" s="414"/>
      <c r="U30" s="414"/>
      <c r="V30" s="414"/>
      <c r="X30" s="412">
        <f>M30-W30</f>
        <v>0</v>
      </c>
    </row>
    <row r="31" spans="1:24" s="412" customFormat="1" ht="32.25" customHeight="1">
      <c r="A31" s="416" t="s">
        <v>1315</v>
      </c>
      <c r="B31" s="404" t="s">
        <v>900</v>
      </c>
      <c r="C31" s="405"/>
      <c r="D31" s="406" t="s">
        <v>1010</v>
      </c>
      <c r="E31" s="406"/>
      <c r="F31" s="410"/>
      <c r="G31" s="415"/>
      <c r="H31" s="410"/>
      <c r="I31" s="410">
        <f>I28-I30-I29</f>
        <v>25679250288</v>
      </c>
      <c r="J31" s="409"/>
      <c r="K31" s="410" t="e">
        <f>K28-K30-K29</f>
        <v>#REF!</v>
      </c>
      <c r="L31" s="411"/>
      <c r="M31" s="409" t="e">
        <f>M28-M30-M29</f>
        <v>#REF!</v>
      </c>
      <c r="N31" s="411"/>
      <c r="O31" s="410">
        <f>O28-O30-O29</f>
        <v>19851558067</v>
      </c>
      <c r="Q31" s="410">
        <f t="shared" ref="Q31:V31" si="6">Q28-Q30-Q29</f>
        <v>12397877432</v>
      </c>
      <c r="R31" s="410">
        <f t="shared" si="6"/>
        <v>1160983239</v>
      </c>
      <c r="S31" s="410">
        <f t="shared" si="6"/>
        <v>2317883868</v>
      </c>
      <c r="T31" s="410">
        <f t="shared" si="6"/>
        <v>8041903318</v>
      </c>
      <c r="U31" s="410">
        <f t="shared" si="6"/>
        <v>1677616966</v>
      </c>
      <c r="V31" s="410">
        <f t="shared" si="6"/>
        <v>82985465</v>
      </c>
    </row>
    <row r="32" spans="1:24" s="442" customFormat="1" ht="21.75" customHeight="1">
      <c r="A32" s="416" t="s">
        <v>1316</v>
      </c>
      <c r="B32" s="404" t="s">
        <v>1351</v>
      </c>
      <c r="C32" s="415"/>
      <c r="D32" s="406"/>
      <c r="E32" s="406"/>
      <c r="F32" s="410"/>
      <c r="G32" s="415"/>
      <c r="H32" s="438"/>
      <c r="I32" s="439">
        <f>I31/6000000</f>
        <v>4280</v>
      </c>
      <c r="J32" s="439"/>
      <c r="K32" s="440"/>
      <c r="L32" s="410"/>
      <c r="M32" s="409" t="e">
        <f ca="1">M31/'BS (2)'!N103*10000</f>
        <v>#REF!</v>
      </c>
      <c r="N32" s="410"/>
      <c r="O32" s="441">
        <v>3309</v>
      </c>
      <c r="Q32" s="461"/>
    </row>
    <row r="33" spans="1:17" s="442" customFormat="1" ht="15">
      <c r="A33" s="405"/>
      <c r="B33" s="415"/>
      <c r="C33" s="415"/>
      <c r="D33" s="405"/>
      <c r="E33" s="415"/>
      <c r="F33" s="415"/>
      <c r="G33" s="415"/>
      <c r="H33" s="438"/>
      <c r="I33" s="443"/>
      <c r="J33" s="443"/>
      <c r="K33" s="444"/>
      <c r="L33" s="415"/>
      <c r="M33" s="415"/>
      <c r="N33" s="415"/>
      <c r="O33" s="445"/>
      <c r="Q33" s="461"/>
    </row>
    <row r="34" spans="1:17" s="412" customFormat="1" ht="15">
      <c r="A34" s="446"/>
      <c r="B34" s="446"/>
      <c r="C34" s="446"/>
      <c r="D34" s="447"/>
      <c r="E34" s="446"/>
      <c r="F34" s="447"/>
      <c r="G34" s="447"/>
      <c r="H34" s="447"/>
      <c r="I34" s="448"/>
      <c r="J34" s="448"/>
      <c r="K34" s="447"/>
      <c r="L34" s="446"/>
      <c r="M34" s="447"/>
      <c r="N34" s="446"/>
      <c r="O34" s="447"/>
      <c r="Q34" s="462"/>
    </row>
    <row r="35" spans="1:17" s="412" customFormat="1" ht="15.75" customHeight="1">
      <c r="A35" s="446"/>
      <c r="B35" s="446"/>
      <c r="C35" s="446"/>
      <c r="E35" s="390"/>
      <c r="F35" s="390"/>
      <c r="G35" s="390"/>
      <c r="H35" s="438"/>
      <c r="I35" s="449"/>
      <c r="J35" s="449"/>
      <c r="K35" s="446"/>
      <c r="L35" s="390"/>
      <c r="N35" s="390"/>
      <c r="O35" s="390" t="str">
        <f ca="1">'Ten '!A19</f>
        <v>Hµ Néi, ngµy 20 th¸ng 03 n¨m 2010</v>
      </c>
      <c r="Q35" s="463"/>
    </row>
    <row r="36" spans="1:17" s="412" customFormat="1" ht="15.75" customHeight="1">
      <c r="A36" s="446"/>
      <c r="B36" s="447" t="str">
        <f ca="1">'BS (2)'!A131</f>
        <v>KÕ to¸n tr­ëng</v>
      </c>
      <c r="C36" s="447"/>
      <c r="D36" s="446"/>
      <c r="E36" s="447"/>
      <c r="G36" s="447"/>
      <c r="H36" s="438"/>
      <c r="I36" s="449"/>
      <c r="J36" s="449"/>
      <c r="K36" s="446"/>
      <c r="M36" s="447"/>
      <c r="N36" s="447" t="str">
        <f ca="1">'BS (2)'!$H$131</f>
        <v>Tæng Gi¸m ®èc</v>
      </c>
      <c r="O36" s="447"/>
      <c r="Q36" s="463"/>
    </row>
    <row r="37" spans="1:17" s="412" customFormat="1" ht="15">
      <c r="A37" s="446"/>
      <c r="B37" s="446"/>
      <c r="C37" s="446"/>
      <c r="D37" s="446"/>
      <c r="E37" s="446"/>
      <c r="G37" s="447"/>
      <c r="H37" s="447"/>
      <c r="I37" s="450"/>
      <c r="J37" s="450"/>
      <c r="K37" s="446"/>
      <c r="L37" s="447"/>
      <c r="M37" s="446"/>
      <c r="O37" s="446"/>
      <c r="Q37" s="464"/>
    </row>
    <row r="38" spans="1:17" s="412" customFormat="1" ht="15">
      <c r="A38" s="446"/>
      <c r="B38" s="446"/>
      <c r="C38" s="446"/>
      <c r="D38" s="446"/>
      <c r="E38" s="446"/>
      <c r="G38" s="447"/>
      <c r="H38" s="447"/>
      <c r="I38" s="450"/>
      <c r="J38" s="450"/>
      <c r="K38" s="446"/>
      <c r="L38" s="447"/>
      <c r="M38" s="446"/>
      <c r="O38" s="446"/>
      <c r="Q38" s="464"/>
    </row>
    <row r="39" spans="1:17" s="412" customFormat="1" ht="8.25" customHeight="1">
      <c r="A39" s="446"/>
      <c r="B39" s="446"/>
      <c r="C39" s="446"/>
      <c r="D39" s="446"/>
      <c r="E39" s="446"/>
      <c r="G39" s="447"/>
      <c r="H39" s="447"/>
      <c r="I39" s="450"/>
      <c r="J39" s="450"/>
      <c r="K39" s="446"/>
      <c r="L39" s="447"/>
      <c r="M39" s="446"/>
      <c r="O39" s="446"/>
      <c r="Q39" s="464"/>
    </row>
    <row r="40" spans="1:17" s="412" customFormat="1" ht="16.5" customHeight="1">
      <c r="A40" s="405"/>
      <c r="B40" s="405"/>
      <c r="C40" s="405"/>
      <c r="D40" s="405"/>
      <c r="E40" s="405"/>
      <c r="G40" s="415"/>
      <c r="H40" s="447"/>
      <c r="I40" s="450"/>
      <c r="J40" s="450"/>
      <c r="K40" s="446"/>
      <c r="L40" s="415"/>
      <c r="M40" s="405"/>
      <c r="O40" s="405"/>
      <c r="Q40" s="464"/>
    </row>
    <row r="41" spans="1:17" s="412" customFormat="1" ht="15">
      <c r="A41" s="405"/>
      <c r="B41" s="405"/>
      <c r="C41" s="405"/>
      <c r="D41" s="405"/>
      <c r="E41" s="405"/>
      <c r="G41" s="415"/>
      <c r="H41" s="447"/>
      <c r="I41" s="450"/>
      <c r="J41" s="450"/>
      <c r="K41" s="446"/>
      <c r="L41" s="415"/>
      <c r="M41" s="405"/>
      <c r="O41" s="405"/>
      <c r="Q41" s="464"/>
    </row>
    <row r="42" spans="1:17" s="442" customFormat="1" ht="15">
      <c r="A42" s="405"/>
      <c r="B42" s="415" t="str">
        <f ca="1">'Ten '!A15</f>
        <v>Ph¹m Tr­êng Tam</v>
      </c>
      <c r="C42" s="415"/>
      <c r="D42" s="405"/>
      <c r="E42" s="415"/>
      <c r="G42" s="415"/>
      <c r="H42" s="438"/>
      <c r="I42" s="443"/>
      <c r="J42" s="443"/>
      <c r="K42" s="444"/>
      <c r="M42" s="415"/>
      <c r="N42" s="415" t="str">
        <f ca="1">'Ten '!B15</f>
        <v>Hoµng V¨n To¶n</v>
      </c>
      <c r="O42" s="415"/>
      <c r="Q42" s="461"/>
    </row>
    <row r="43" spans="1:17" s="442" customFormat="1" ht="9.75" customHeight="1">
      <c r="A43" s="405"/>
      <c r="B43" s="415"/>
      <c r="C43" s="415"/>
      <c r="D43" s="405"/>
      <c r="E43" s="415"/>
      <c r="F43" s="415"/>
      <c r="G43" s="415"/>
      <c r="H43" s="438"/>
      <c r="I43" s="443"/>
      <c r="J43" s="443"/>
      <c r="K43" s="444"/>
      <c r="L43" s="415"/>
      <c r="M43" s="415"/>
      <c r="N43" s="415"/>
      <c r="O43" s="415"/>
      <c r="Q43" s="461"/>
    </row>
    <row r="44" spans="1:17" s="426" customFormat="1">
      <c r="A44" s="451"/>
      <c r="B44" s="451"/>
      <c r="C44" s="451"/>
      <c r="D44" s="451"/>
      <c r="E44" s="451"/>
      <c r="F44" s="452"/>
      <c r="G44" s="452"/>
      <c r="H44" s="452"/>
      <c r="I44" s="391"/>
      <c r="J44" s="391"/>
      <c r="K44" s="452"/>
      <c r="L44" s="451"/>
      <c r="M44" s="453"/>
      <c r="N44" s="451"/>
      <c r="O44" s="452"/>
      <c r="Q44" s="460"/>
    </row>
    <row r="45" spans="1:17" s="426" customFormat="1">
      <c r="A45" s="451"/>
      <c r="B45" s="451"/>
      <c r="C45" s="451"/>
      <c r="D45" s="451"/>
      <c r="E45" s="451"/>
      <c r="F45" s="452"/>
      <c r="G45" s="452"/>
      <c r="H45" s="452"/>
      <c r="I45" s="391"/>
      <c r="J45" s="391"/>
      <c r="K45" s="452"/>
      <c r="L45" s="451"/>
      <c r="M45" s="453"/>
      <c r="N45" s="451"/>
      <c r="O45" s="452"/>
      <c r="Q45" s="460"/>
    </row>
    <row r="46" spans="1:17" s="426" customFormat="1">
      <c r="A46" s="451"/>
      <c r="B46" s="451"/>
      <c r="C46" s="451"/>
      <c r="D46" s="451"/>
      <c r="E46" s="451"/>
      <c r="F46" s="452"/>
      <c r="G46" s="452"/>
      <c r="H46" s="452"/>
      <c r="I46" s="391"/>
      <c r="J46" s="391"/>
      <c r="K46" s="452"/>
      <c r="L46" s="451"/>
      <c r="M46" s="453"/>
      <c r="N46" s="451"/>
      <c r="O46" s="452"/>
      <c r="Q46" s="460"/>
    </row>
  </sheetData>
  <mergeCells count="2">
    <mergeCell ref="A6:O6"/>
    <mergeCell ref="A5:O5"/>
  </mergeCells>
  <phoneticPr fontId="0" type="noConversion"/>
  <pageMargins left="0.39" right="0.23622047244094491" top="0.32" bottom="0.76" header="0.23622047244094491" footer="0.33"/>
  <pageSetup paperSize="9" firstPageNumber="10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 enableFormatConditionsCalculation="0">
    <tabColor indexed="12"/>
  </sheetPr>
  <dimension ref="A1:N72"/>
  <sheetViews>
    <sheetView topLeftCell="B1" workbookViewId="0">
      <pane xSplit="2" ySplit="7" topLeftCell="D11" activePane="bottomRight" state="frozen"/>
      <selection activeCell="I23" sqref="I23"/>
      <selection pane="topRight" activeCell="I23" sqref="I23"/>
      <selection pane="bottomLeft" activeCell="I23" sqref="I23"/>
      <selection pane="bottomRight" activeCell="I31" sqref="I31"/>
    </sheetView>
  </sheetViews>
  <sheetFormatPr defaultRowHeight="15"/>
  <cols>
    <col min="1" max="1" width="7.625" style="2" hidden="1" customWidth="1"/>
    <col min="2" max="2" width="4.375" style="2" customWidth="1"/>
    <col min="3" max="3" width="8.375" style="12" hidden="1" customWidth="1"/>
    <col min="4" max="4" width="41.875" style="5" customWidth="1"/>
    <col min="5" max="6" width="6.5" style="6" customWidth="1"/>
    <col min="7" max="8" width="6.75" style="6" customWidth="1"/>
    <col min="9" max="9" width="14.875" style="7" bestFit="1" customWidth="1"/>
    <col min="10" max="10" width="16.875" style="8" hidden="1" customWidth="1"/>
    <col min="11" max="11" width="16.375" style="61" customWidth="1"/>
    <col min="12" max="12" width="14.5" style="70" customWidth="1"/>
    <col min="13" max="13" width="15.625" style="63" customWidth="1"/>
    <col min="14" max="14" width="12.375" style="70" bestFit="1" customWidth="1"/>
    <col min="15" max="16384" width="9" style="70"/>
  </cols>
  <sheetData>
    <row r="1" spans="1:13" ht="15.75">
      <c r="B1" s="3" t="e">
        <f>#REF!</f>
        <v>#REF!</v>
      </c>
      <c r="C1" s="4"/>
      <c r="K1" s="64" t="str">
        <f ca="1">'PI (2)'!M1</f>
        <v>Phô lôc Biªn b¶n kiÓm to¸n</v>
      </c>
    </row>
    <row r="2" spans="1:13" ht="16.5" customHeight="1">
      <c r="A2" s="10"/>
      <c r="B2" s="10"/>
      <c r="C2" s="4"/>
      <c r="K2" s="64" t="str">
        <f ca="1">'PI (2)'!M2</f>
        <v>B¸o c¸o tµi chÝnh n¨m 2009</v>
      </c>
    </row>
    <row r="3" spans="1:13" ht="27.75" customHeight="1">
      <c r="A3" s="5"/>
      <c r="B3" s="1268" t="s">
        <v>75</v>
      </c>
      <c r="C3" s="1268"/>
      <c r="D3" s="1268"/>
      <c r="E3" s="1268"/>
      <c r="F3" s="1268"/>
      <c r="G3" s="1268"/>
      <c r="H3" s="1268"/>
      <c r="I3" s="1268"/>
      <c r="J3" s="1268"/>
      <c r="K3" s="1268"/>
    </row>
    <row r="4" spans="1:13" ht="6.75" customHeight="1">
      <c r="A4" s="11"/>
      <c r="B4" s="1358"/>
      <c r="C4" s="1358"/>
      <c r="D4" s="1358"/>
      <c r="E4" s="1358"/>
      <c r="F4" s="1358"/>
      <c r="G4" s="1358"/>
      <c r="H4" s="1358"/>
      <c r="I4" s="1358"/>
      <c r="J4" s="1358"/>
      <c r="K4" s="1358"/>
    </row>
    <row r="5" spans="1:13">
      <c r="D5" s="11"/>
      <c r="E5" s="2"/>
      <c r="F5" s="2"/>
    </row>
    <row r="6" spans="1:13" s="181" customFormat="1" ht="18" customHeight="1">
      <c r="A6" s="13" t="s">
        <v>1072</v>
      </c>
      <c r="B6" s="1363" t="s">
        <v>1072</v>
      </c>
      <c r="C6" s="14" t="s">
        <v>1073</v>
      </c>
      <c r="D6" s="1365" t="s">
        <v>1074</v>
      </c>
      <c r="E6" s="1361" t="s">
        <v>1160</v>
      </c>
      <c r="F6" s="1362"/>
      <c r="G6" s="1361" t="s">
        <v>1317</v>
      </c>
      <c r="H6" s="1362"/>
      <c r="I6" s="54" t="s">
        <v>1075</v>
      </c>
      <c r="J6" s="15" t="s">
        <v>1076</v>
      </c>
      <c r="K6" s="1359" t="s">
        <v>887</v>
      </c>
      <c r="M6" s="217"/>
    </row>
    <row r="7" spans="1:13" s="182" customFormat="1" ht="16.5">
      <c r="A7" s="16"/>
      <c r="B7" s="1364"/>
      <c r="C7" s="17"/>
      <c r="D7" s="1366"/>
      <c r="E7" s="18" t="s">
        <v>1077</v>
      </c>
      <c r="F7" s="18" t="s">
        <v>1078</v>
      </c>
      <c r="G7" s="18" t="s">
        <v>1077</v>
      </c>
      <c r="H7" s="18" t="s">
        <v>1078</v>
      </c>
      <c r="I7" s="55"/>
      <c r="J7" s="19" t="s">
        <v>1294</v>
      </c>
      <c r="K7" s="1360"/>
      <c r="M7" s="218"/>
    </row>
    <row r="8" spans="1:13" s="197" customFormat="1" ht="15.75">
      <c r="A8" s="189" t="s">
        <v>1079</v>
      </c>
      <c r="B8" s="190" t="s">
        <v>712</v>
      </c>
      <c r="C8" s="191"/>
      <c r="D8" s="192" t="s">
        <v>928</v>
      </c>
      <c r="E8" s="193" t="str">
        <f t="shared" ref="E8:F11" si="0">RIGHT(G8,3)</f>
        <v/>
      </c>
      <c r="F8" s="193" t="str">
        <f t="shared" si="0"/>
        <v/>
      </c>
      <c r="G8" s="193"/>
      <c r="H8" s="193"/>
      <c r="I8" s="194"/>
      <c r="J8" s="195"/>
      <c r="K8" s="196"/>
      <c r="M8" s="219"/>
    </row>
    <row r="9" spans="1:13" s="206" customFormat="1" ht="12.75">
      <c r="A9" s="199" t="s">
        <v>986</v>
      </c>
      <c r="B9" s="199" t="s">
        <v>13</v>
      </c>
      <c r="C9" s="200"/>
      <c r="D9" s="201" t="s">
        <v>9</v>
      </c>
      <c r="E9" s="202" t="str">
        <f t="shared" si="0"/>
        <v/>
      </c>
      <c r="F9" s="202" t="str">
        <f t="shared" si="0"/>
        <v/>
      </c>
      <c r="G9" s="202"/>
      <c r="H9" s="202"/>
      <c r="I9" s="207"/>
      <c r="J9" s="204"/>
      <c r="K9" s="205"/>
      <c r="M9" s="208"/>
    </row>
    <row r="10" spans="1:13" s="574" customFormat="1" ht="12.75">
      <c r="A10" s="567" t="s">
        <v>1079</v>
      </c>
      <c r="B10" s="568"/>
      <c r="C10" s="569"/>
      <c r="D10" s="570" t="s">
        <v>10</v>
      </c>
      <c r="E10" s="571" t="str">
        <f t="shared" si="0"/>
        <v>642</v>
      </c>
      <c r="F10" s="571" t="str">
        <f t="shared" si="0"/>
        <v>334</v>
      </c>
      <c r="G10" s="571">
        <v>642</v>
      </c>
      <c r="H10" s="571" t="s">
        <v>1196</v>
      </c>
      <c r="I10" s="586"/>
      <c r="J10" s="572"/>
      <c r="K10" s="573" t="s">
        <v>14</v>
      </c>
      <c r="M10" s="575"/>
    </row>
    <row r="11" spans="1:13" s="574" customFormat="1" ht="12.75">
      <c r="A11" s="567" t="s">
        <v>1079</v>
      </c>
      <c r="B11" s="568"/>
      <c r="C11" s="569"/>
      <c r="D11" s="570" t="s">
        <v>11</v>
      </c>
      <c r="E11" s="571" t="str">
        <f t="shared" si="0"/>
        <v>154</v>
      </c>
      <c r="F11" s="571" t="str">
        <f t="shared" si="0"/>
        <v>334</v>
      </c>
      <c r="G11" s="571" t="s">
        <v>1226</v>
      </c>
      <c r="H11" s="571" t="s">
        <v>1196</v>
      </c>
      <c r="I11" s="586"/>
      <c r="J11" s="572"/>
      <c r="K11" s="573" t="s">
        <v>55</v>
      </c>
      <c r="M11" s="575"/>
    </row>
    <row r="12" spans="1:13" s="574" customFormat="1" ht="12.75">
      <c r="A12" s="567"/>
      <c r="B12" s="568"/>
      <c r="C12" s="569"/>
      <c r="D12" s="570" t="s">
        <v>1043</v>
      </c>
      <c r="E12" s="571"/>
      <c r="F12" s="571"/>
      <c r="G12" s="571" t="s">
        <v>1226</v>
      </c>
      <c r="H12" s="571">
        <v>632</v>
      </c>
      <c r="I12" s="586"/>
      <c r="J12" s="572"/>
      <c r="K12" s="573"/>
      <c r="M12" s="575"/>
    </row>
    <row r="13" spans="1:13" s="206" customFormat="1" ht="12.75">
      <c r="A13" s="198"/>
      <c r="B13" s="199" t="s">
        <v>34</v>
      </c>
      <c r="C13" s="200"/>
      <c r="D13" s="201" t="s">
        <v>35</v>
      </c>
      <c r="E13" s="571" t="str">
        <f>RIGHT(G13,3)</f>
        <v>821</v>
      </c>
      <c r="F13" s="571" t="str">
        <f>RIGHT(H13,3)</f>
        <v>333</v>
      </c>
      <c r="G13" s="202">
        <v>821</v>
      </c>
      <c r="H13" s="202" t="s">
        <v>1195</v>
      </c>
      <c r="I13" s="203" t="e">
        <f ca="1">'Thue TNDN'!E17</f>
        <v>#REF!</v>
      </c>
      <c r="J13" s="204"/>
      <c r="K13" s="205"/>
      <c r="M13" s="208"/>
    </row>
    <row r="14" spans="1:13" s="206" customFormat="1" ht="12.75">
      <c r="A14" s="198"/>
      <c r="B14" s="199"/>
      <c r="C14" s="200"/>
      <c r="D14" s="201"/>
      <c r="E14" s="202"/>
      <c r="F14" s="202"/>
      <c r="G14" s="202"/>
      <c r="H14" s="202"/>
      <c r="I14" s="203"/>
      <c r="J14" s="204"/>
      <c r="K14" s="205"/>
      <c r="M14" s="208"/>
    </row>
    <row r="15" spans="1:13" s="584" customFormat="1" ht="12.75">
      <c r="A15" s="576"/>
      <c r="B15" s="577"/>
      <c r="C15" s="578"/>
      <c r="D15" s="579" t="s">
        <v>12</v>
      </c>
      <c r="E15" s="580"/>
      <c r="F15" s="580"/>
      <c r="G15" s="580"/>
      <c r="H15" s="580"/>
      <c r="I15" s="581"/>
      <c r="J15" s="582"/>
      <c r="K15" s="583"/>
      <c r="M15" s="585"/>
    </row>
    <row r="16" spans="1:13" s="206" customFormat="1" ht="12.75">
      <c r="A16" s="198" t="s">
        <v>1079</v>
      </c>
      <c r="B16" s="199"/>
      <c r="C16" s="200"/>
      <c r="D16" s="201" t="s">
        <v>849</v>
      </c>
      <c r="E16" s="202" t="str">
        <f>RIGHT(G16,3)</f>
        <v>511</v>
      </c>
      <c r="F16" s="202" t="str">
        <f>RIGHT(H16,3)</f>
        <v>632</v>
      </c>
      <c r="G16" s="202">
        <v>511</v>
      </c>
      <c r="H16" s="202">
        <v>632</v>
      </c>
      <c r="I16" s="203"/>
      <c r="J16" s="204"/>
      <c r="K16" s="205" t="s">
        <v>36</v>
      </c>
      <c r="M16" s="208"/>
    </row>
    <row r="17" spans="1:14" s="206" customFormat="1" ht="12.75">
      <c r="A17" s="198" t="s">
        <v>1079</v>
      </c>
      <c r="B17" s="199"/>
      <c r="C17" s="200"/>
      <c r="D17" s="201" t="s">
        <v>850</v>
      </c>
      <c r="E17" s="202" t="str">
        <f>RIGHT(G17,3)</f>
        <v>336</v>
      </c>
      <c r="F17" s="202" t="e">
        <f>RIGHT(H17,3)</f>
        <v>#REF!</v>
      </c>
      <c r="G17" s="202" t="s">
        <v>1192</v>
      </c>
      <c r="H17" s="202" t="e">
        <f>#REF!</f>
        <v>#REF!</v>
      </c>
      <c r="I17" s="203">
        <v>91265759309</v>
      </c>
      <c r="J17" s="204"/>
      <c r="K17" s="205" t="s">
        <v>36</v>
      </c>
      <c r="M17" s="208"/>
    </row>
    <row r="18" spans="1:14" s="206" customFormat="1" ht="12.75">
      <c r="A18" s="199" t="s">
        <v>996</v>
      </c>
      <c r="B18" s="199"/>
      <c r="C18" s="200"/>
      <c r="D18" s="201" t="s">
        <v>1042</v>
      </c>
      <c r="E18" s="202">
        <v>421</v>
      </c>
      <c r="F18" s="202" t="e">
        <f>RIGHT(H18,3)</f>
        <v>#REF!</v>
      </c>
      <c r="G18" s="202" t="s">
        <v>1263</v>
      </c>
      <c r="H18" s="202" t="e">
        <f>#REF!</f>
        <v>#REF!</v>
      </c>
      <c r="I18" s="203">
        <v>621490339</v>
      </c>
      <c r="J18" s="204"/>
      <c r="K18" s="205" t="s">
        <v>36</v>
      </c>
      <c r="M18" s="208"/>
      <c r="N18" s="349"/>
    </row>
    <row r="19" spans="1:14" s="206" customFormat="1" ht="12.75">
      <c r="A19" s="198"/>
      <c r="B19" s="199"/>
      <c r="C19" s="200"/>
      <c r="D19" s="201" t="s">
        <v>1044</v>
      </c>
      <c r="E19" s="202" t="str">
        <f>RIGHT(G19,3)</f>
        <v>331</v>
      </c>
      <c r="F19" s="202" t="str">
        <f>RIGHT(H19,3)</f>
        <v>131</v>
      </c>
      <c r="G19" s="202" t="s">
        <v>1194</v>
      </c>
      <c r="H19" s="202" t="s">
        <v>1165</v>
      </c>
      <c r="I19" s="203"/>
      <c r="J19" s="204"/>
      <c r="K19" s="205" t="s">
        <v>36</v>
      </c>
      <c r="M19" s="208"/>
    </row>
    <row r="20" spans="1:14" s="206" customFormat="1" ht="12.75">
      <c r="A20" s="198"/>
      <c r="B20" s="199"/>
      <c r="C20" s="200"/>
      <c r="D20" s="201"/>
      <c r="E20" s="202">
        <v>511</v>
      </c>
      <c r="F20" s="202">
        <v>632</v>
      </c>
      <c r="G20" s="202">
        <v>511</v>
      </c>
      <c r="H20" s="202">
        <v>632</v>
      </c>
      <c r="I20" s="203"/>
      <c r="J20" s="204"/>
      <c r="K20" s="205" t="s">
        <v>36</v>
      </c>
      <c r="M20" s="208"/>
    </row>
    <row r="21" spans="1:14" s="206" customFormat="1" ht="16.5" customHeight="1">
      <c r="A21" s="209" t="s">
        <v>1080</v>
      </c>
      <c r="B21" s="210"/>
      <c r="C21" s="211"/>
      <c r="D21" s="212"/>
      <c r="E21" s="213" t="str">
        <f t="shared" ref="E21:E30" si="1">RIGHT(G21,3)</f>
        <v/>
      </c>
      <c r="F21" s="213" t="str">
        <f t="shared" ref="F21:F30" si="2">RIGHT(H21,3)</f>
        <v/>
      </c>
      <c r="G21" s="214"/>
      <c r="H21" s="214"/>
      <c r="I21" s="215"/>
      <c r="J21" s="212"/>
      <c r="K21" s="216"/>
      <c r="M21" s="208"/>
    </row>
    <row r="22" spans="1:14">
      <c r="A22" s="71" t="s">
        <v>985</v>
      </c>
      <c r="B22" s="71"/>
      <c r="C22" s="72"/>
      <c r="D22" s="73"/>
      <c r="E22" s="74" t="str">
        <f t="shared" si="1"/>
        <v/>
      </c>
      <c r="F22" s="74" t="str">
        <f t="shared" si="2"/>
        <v/>
      </c>
      <c r="G22" s="75"/>
      <c r="H22" s="76"/>
      <c r="I22" s="63"/>
      <c r="J22" s="73"/>
      <c r="K22" s="77"/>
    </row>
    <row r="23" spans="1:14">
      <c r="A23" s="71" t="s">
        <v>986</v>
      </c>
      <c r="B23" s="71"/>
      <c r="C23" s="72"/>
      <c r="D23" s="73"/>
      <c r="E23" s="74" t="str">
        <f t="shared" si="1"/>
        <v/>
      </c>
      <c r="F23" s="74" t="str">
        <f t="shared" si="2"/>
        <v/>
      </c>
      <c r="G23" s="74"/>
      <c r="H23" s="74"/>
      <c r="I23" s="63"/>
      <c r="J23" s="73"/>
      <c r="K23" s="77"/>
    </row>
    <row r="24" spans="1:14" ht="15" customHeight="1">
      <c r="A24" s="71"/>
      <c r="B24" s="1356" t="s">
        <v>16</v>
      </c>
      <c r="C24" s="1356"/>
      <c r="D24" s="1356"/>
      <c r="E24" s="1356"/>
      <c r="F24" s="1356"/>
      <c r="G24" s="1356"/>
      <c r="H24" s="1356"/>
      <c r="I24" s="1356"/>
      <c r="J24" s="1356"/>
      <c r="K24" s="1356"/>
    </row>
    <row r="25" spans="1:14" ht="15.75">
      <c r="A25" s="71"/>
      <c r="B25" s="71"/>
      <c r="C25" s="72"/>
      <c r="D25" s="73"/>
      <c r="E25" s="74" t="str">
        <f t="shared" si="1"/>
        <v/>
      </c>
      <c r="F25" s="74" t="str">
        <f t="shared" si="2"/>
        <v/>
      </c>
      <c r="G25" s="74"/>
      <c r="H25" s="74"/>
      <c r="I25" s="1357" t="s">
        <v>1350</v>
      </c>
      <c r="J25" s="1357"/>
      <c r="K25" s="1357"/>
    </row>
    <row r="26" spans="1:14">
      <c r="A26" s="71"/>
      <c r="B26" s="71"/>
      <c r="C26" s="72"/>
      <c r="D26" s="73"/>
      <c r="E26" s="74" t="str">
        <f t="shared" si="1"/>
        <v/>
      </c>
      <c r="F26" s="74" t="str">
        <f t="shared" si="2"/>
        <v/>
      </c>
      <c r="G26" s="74"/>
      <c r="H26" s="74"/>
      <c r="I26" s="63"/>
      <c r="J26" s="73"/>
      <c r="K26" s="77"/>
    </row>
    <row r="27" spans="1:14">
      <c r="A27" s="71"/>
      <c r="B27" s="71"/>
      <c r="C27" s="72"/>
      <c r="D27" s="73"/>
      <c r="E27" s="74" t="str">
        <f t="shared" si="1"/>
        <v/>
      </c>
      <c r="F27" s="74" t="str">
        <f t="shared" si="2"/>
        <v/>
      </c>
      <c r="G27" s="74"/>
      <c r="H27" s="74"/>
      <c r="I27" s="63"/>
      <c r="J27" s="73"/>
      <c r="K27" s="77"/>
    </row>
    <row r="28" spans="1:14">
      <c r="A28" s="71"/>
      <c r="B28" s="71"/>
      <c r="C28" s="72"/>
      <c r="D28" s="73"/>
      <c r="E28" s="74" t="str">
        <f t="shared" si="1"/>
        <v/>
      </c>
      <c r="F28" s="74" t="str">
        <f t="shared" si="2"/>
        <v/>
      </c>
      <c r="G28" s="75"/>
      <c r="H28" s="74"/>
      <c r="I28" s="208">
        <v>49601665634</v>
      </c>
      <c r="J28" s="73"/>
      <c r="K28" s="77"/>
    </row>
    <row r="29" spans="1:14" ht="14.25" customHeight="1">
      <c r="A29" s="71" t="s">
        <v>999</v>
      </c>
      <c r="B29" s="71"/>
      <c r="C29" s="72"/>
      <c r="D29" s="73"/>
      <c r="E29" s="74" t="str">
        <f t="shared" si="1"/>
        <v/>
      </c>
      <c r="F29" s="74" t="str">
        <f t="shared" si="2"/>
        <v/>
      </c>
      <c r="G29" s="76"/>
      <c r="H29" s="587"/>
      <c r="I29" s="63"/>
      <c r="J29" s="73"/>
      <c r="K29" s="77"/>
    </row>
    <row r="30" spans="1:14" ht="14.25" customHeight="1">
      <c r="A30" s="71"/>
      <c r="B30" s="71"/>
      <c r="C30" s="72"/>
      <c r="D30" s="73"/>
      <c r="E30" s="74" t="str">
        <f t="shared" si="1"/>
        <v/>
      </c>
      <c r="F30" s="74" t="str">
        <f t="shared" si="2"/>
        <v/>
      </c>
      <c r="G30" s="76"/>
      <c r="H30" s="587"/>
      <c r="I30" s="63"/>
      <c r="J30" s="588"/>
      <c r="K30" s="589"/>
    </row>
    <row r="31" spans="1:14" ht="15.75">
      <c r="A31" s="71"/>
      <c r="B31" s="71"/>
      <c r="C31" s="72"/>
      <c r="D31" s="590"/>
      <c r="E31" s="74"/>
      <c r="F31" s="74"/>
      <c r="G31" s="74"/>
      <c r="H31" s="74"/>
      <c r="I31" s="63"/>
      <c r="J31" s="588"/>
      <c r="K31" s="589"/>
    </row>
    <row r="32" spans="1:14" ht="15.75">
      <c r="A32" s="71"/>
      <c r="B32" s="71"/>
      <c r="C32" s="72"/>
      <c r="D32" s="70"/>
      <c r="E32" s="74"/>
      <c r="F32" s="74"/>
      <c r="G32" s="74"/>
      <c r="H32" s="74"/>
      <c r="I32" s="1357" t="s">
        <v>715</v>
      </c>
      <c r="J32" s="1357"/>
      <c r="K32" s="1357"/>
    </row>
    <row r="33" spans="1:11">
      <c r="A33" s="78"/>
      <c r="B33" s="78"/>
      <c r="C33" s="79"/>
      <c r="D33" s="9"/>
      <c r="E33" s="66"/>
      <c r="F33" s="66"/>
      <c r="G33" s="66"/>
      <c r="H33" s="66"/>
      <c r="I33" s="60"/>
      <c r="J33" s="80"/>
      <c r="K33" s="69"/>
    </row>
    <row r="38" spans="1:11">
      <c r="I38" s="60"/>
    </row>
    <row r="39" spans="1:11">
      <c r="I39" s="60"/>
    </row>
    <row r="40" spans="1:11">
      <c r="I40" s="60"/>
    </row>
    <row r="41" spans="1:11">
      <c r="I41" s="85"/>
    </row>
    <row r="42" spans="1:11">
      <c r="I42" s="85"/>
    </row>
    <row r="43" spans="1:11">
      <c r="I43" s="85"/>
    </row>
    <row r="44" spans="1:11">
      <c r="I44" s="85"/>
    </row>
    <row r="45" spans="1:11">
      <c r="I45" s="85"/>
    </row>
    <row r="46" spans="1:11">
      <c r="I46" s="85"/>
    </row>
    <row r="47" spans="1:11">
      <c r="I47" s="85"/>
    </row>
    <row r="48" spans="1:11">
      <c r="I48" s="85"/>
    </row>
    <row r="49" spans="9:9">
      <c r="I49" s="60"/>
    </row>
    <row r="50" spans="9:9">
      <c r="I50" s="60"/>
    </row>
    <row r="51" spans="9:9">
      <c r="I51" s="60"/>
    </row>
    <row r="52" spans="9:9">
      <c r="I52" s="60"/>
    </row>
    <row r="63" spans="9:9">
      <c r="I63" s="85"/>
    </row>
    <row r="64" spans="9:9">
      <c r="I64" s="85"/>
    </row>
    <row r="65" spans="9:9">
      <c r="I65" s="85"/>
    </row>
    <row r="66" spans="9:9">
      <c r="I66" s="85"/>
    </row>
    <row r="67" spans="9:9">
      <c r="I67" s="85"/>
    </row>
    <row r="68" spans="9:9">
      <c r="I68" s="85"/>
    </row>
    <row r="69" spans="9:9">
      <c r="I69" s="85"/>
    </row>
    <row r="70" spans="9:9">
      <c r="I70" s="85"/>
    </row>
    <row r="71" spans="9:9">
      <c r="I71" s="85"/>
    </row>
    <row r="72" spans="9:9" ht="15.75">
      <c r="I72" s="86"/>
    </row>
  </sheetData>
  <autoFilter ref="B7:I30"/>
  <mergeCells count="10">
    <mergeCell ref="B24:K24"/>
    <mergeCell ref="I25:K25"/>
    <mergeCell ref="I32:K32"/>
    <mergeCell ref="B3:K3"/>
    <mergeCell ref="B4:K4"/>
    <mergeCell ref="K6:K7"/>
    <mergeCell ref="E6:F6"/>
    <mergeCell ref="G6:H6"/>
    <mergeCell ref="B6:B7"/>
    <mergeCell ref="D6:D7"/>
  </mergeCells>
  <phoneticPr fontId="0" type="noConversion"/>
  <printOptions horizontalCentered="1"/>
  <pageMargins left="0.3" right="0.3" top="0.5" bottom="0.5" header="0.25" footer="0.25"/>
  <pageSetup paperSize="9" firstPageNumber="4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 enableFormatConditionsCalculation="0">
    <tabColor indexed="12"/>
  </sheetPr>
  <dimension ref="A1:H30"/>
  <sheetViews>
    <sheetView topLeftCell="A13" workbookViewId="0">
      <selection activeCell="J29" sqref="J29"/>
    </sheetView>
  </sheetViews>
  <sheetFormatPr defaultRowHeight="15"/>
  <cols>
    <col min="1" max="1" width="2.625" customWidth="1"/>
    <col min="2" max="2" width="39.75" bestFit="1" customWidth="1"/>
    <col min="3" max="4" width="14.875" bestFit="1" customWidth="1"/>
    <col min="5" max="5" width="13.75" bestFit="1" customWidth="1"/>
    <col min="8" max="8" width="16.125" customWidth="1"/>
  </cols>
  <sheetData>
    <row r="1" spans="1:8" s="746" customFormat="1" ht="15.75">
      <c r="A1" s="742"/>
      <c r="B1" s="751" t="e">
        <f ca="1">BTDC!B1</f>
        <v>#REF!</v>
      </c>
      <c r="C1" s="743"/>
      <c r="D1" s="744"/>
      <c r="E1" s="743"/>
      <c r="F1" s="743"/>
      <c r="G1" s="743"/>
      <c r="H1" s="745" t="str">
        <f ca="1">'PI (2)'!M1</f>
        <v>Phô lôc Biªn b¶n kiÓm to¸n</v>
      </c>
    </row>
    <row r="2" spans="1:8" s="746" customFormat="1" ht="15.75">
      <c r="A2" s="747"/>
      <c r="B2" s="748"/>
      <c r="C2" s="749"/>
      <c r="D2" s="750"/>
      <c r="E2" s="749"/>
      <c r="F2" s="749"/>
      <c r="G2" s="749"/>
      <c r="H2" s="745" t="str">
        <f ca="1">'PI (2)'!M2</f>
        <v>B¸o c¸o tµi chÝnh n¨m 2009</v>
      </c>
    </row>
    <row r="3" spans="1:8" ht="16.5">
      <c r="A3" s="1367" t="s">
        <v>30</v>
      </c>
      <c r="B3" s="1368"/>
      <c r="C3" s="1368"/>
      <c r="D3" s="1368"/>
      <c r="E3" s="1368"/>
      <c r="F3" s="1368"/>
      <c r="G3" s="1368"/>
      <c r="H3" s="1369"/>
    </row>
    <row r="4" spans="1:8">
      <c r="A4" s="591"/>
      <c r="B4" s="592"/>
      <c r="C4" s="593"/>
      <c r="D4" s="593"/>
      <c r="E4" s="593"/>
      <c r="F4" s="593"/>
      <c r="G4" s="593"/>
      <c r="H4" s="594"/>
    </row>
    <row r="5" spans="1:8" ht="15.75">
      <c r="A5" s="595"/>
      <c r="B5" s="596" t="s">
        <v>1074</v>
      </c>
      <c r="C5" s="598" t="s">
        <v>1220</v>
      </c>
      <c r="D5" s="598" t="s">
        <v>17</v>
      </c>
      <c r="E5" s="598" t="s">
        <v>809</v>
      </c>
      <c r="F5" s="598" t="s">
        <v>887</v>
      </c>
      <c r="G5" s="597"/>
      <c r="H5" s="599"/>
    </row>
    <row r="6" spans="1:8" ht="15.75">
      <c r="A6" s="600"/>
      <c r="B6" s="596" t="s">
        <v>18</v>
      </c>
      <c r="C6" s="601" t="e">
        <f>#REF!</f>
        <v>#REF!</v>
      </c>
      <c r="D6" s="601" t="e">
        <f>#REF!</f>
        <v>#REF!</v>
      </c>
      <c r="E6" s="601" t="e">
        <f>D6-C6</f>
        <v>#REF!</v>
      </c>
      <c r="F6" s="597"/>
      <c r="G6" s="597"/>
      <c r="H6" s="599"/>
    </row>
    <row r="7" spans="1:8" ht="15.75">
      <c r="A7" s="600"/>
      <c r="B7" s="596" t="s">
        <v>19</v>
      </c>
      <c r="C7" s="601"/>
      <c r="D7" s="601"/>
      <c r="E7" s="601"/>
      <c r="F7" s="597"/>
      <c r="G7" s="597"/>
      <c r="H7" s="599"/>
    </row>
    <row r="8" spans="1:8">
      <c r="A8" s="591"/>
      <c r="B8" s="602" t="s">
        <v>20</v>
      </c>
      <c r="C8" s="603"/>
      <c r="D8" s="603"/>
      <c r="E8" s="603">
        <f t="shared" ref="E8:E17" si="0">D8-C8</f>
        <v>0</v>
      </c>
      <c r="F8" s="593"/>
      <c r="G8" s="593"/>
      <c r="H8" s="594"/>
    </row>
    <row r="9" spans="1:8" ht="15.75">
      <c r="A9" s="604"/>
      <c r="B9" s="605" t="s">
        <v>21</v>
      </c>
      <c r="C9" s="606">
        <v>-3617000000</v>
      </c>
      <c r="D9" s="606">
        <f>C9</f>
        <v>-3617000000</v>
      </c>
      <c r="E9" s="603">
        <f t="shared" si="0"/>
        <v>0</v>
      </c>
      <c r="F9" s="605" t="s">
        <v>31</v>
      </c>
      <c r="G9" s="605"/>
      <c r="H9" s="607"/>
    </row>
    <row r="10" spans="1:8">
      <c r="A10" s="591"/>
      <c r="B10" s="602" t="s">
        <v>22</v>
      </c>
      <c r="C10" s="603"/>
      <c r="D10" s="603"/>
      <c r="E10" s="603">
        <f t="shared" si="0"/>
        <v>0</v>
      </c>
      <c r="F10" s="593"/>
      <c r="G10" s="593"/>
      <c r="H10" s="594"/>
    </row>
    <row r="11" spans="1:8" ht="15.75">
      <c r="A11" s="604"/>
      <c r="B11" s="605" t="s">
        <v>23</v>
      </c>
      <c r="C11" s="606"/>
      <c r="D11" s="606">
        <v>0</v>
      </c>
      <c r="E11" s="606">
        <f t="shared" si="0"/>
        <v>0</v>
      </c>
      <c r="F11" s="605"/>
      <c r="G11" s="605"/>
      <c r="H11" s="607"/>
    </row>
    <row r="12" spans="1:8">
      <c r="A12" s="591"/>
      <c r="B12" s="602"/>
      <c r="C12" s="603"/>
      <c r="D12" s="603"/>
      <c r="E12" s="603">
        <f t="shared" si="0"/>
        <v>0</v>
      </c>
      <c r="F12" s="593"/>
      <c r="G12" s="593"/>
      <c r="H12" s="594"/>
    </row>
    <row r="13" spans="1:8" ht="15.75">
      <c r="A13" s="595"/>
      <c r="B13" s="596" t="s">
        <v>24</v>
      </c>
      <c r="C13" s="601" t="e">
        <f>SUM(C6:C12)</f>
        <v>#REF!</v>
      </c>
      <c r="D13" s="601" t="e">
        <f>SUM(D6:D12)</f>
        <v>#REF!</v>
      </c>
      <c r="E13" s="601" t="e">
        <f t="shared" si="0"/>
        <v>#REF!</v>
      </c>
      <c r="F13" s="597"/>
      <c r="G13" s="597"/>
      <c r="H13" s="599"/>
    </row>
    <row r="14" spans="1:8">
      <c r="A14" s="591"/>
      <c r="B14" s="602" t="s">
        <v>26</v>
      </c>
      <c r="C14" s="603">
        <v>0</v>
      </c>
      <c r="D14" s="603">
        <v>0</v>
      </c>
      <c r="E14" s="603">
        <f t="shared" si="0"/>
        <v>0</v>
      </c>
      <c r="F14" s="593"/>
      <c r="G14" s="593"/>
      <c r="H14" s="594"/>
    </row>
    <row r="15" spans="1:8">
      <c r="A15" s="591"/>
      <c r="B15" s="608"/>
      <c r="C15" s="603"/>
      <c r="D15" s="603"/>
      <c r="E15" s="603">
        <f t="shared" si="0"/>
        <v>0</v>
      </c>
      <c r="F15" s="593"/>
      <c r="G15" s="609"/>
      <c r="H15" s="610"/>
    </row>
    <row r="16" spans="1:8">
      <c r="A16" s="591"/>
      <c r="B16" s="602" t="s">
        <v>27</v>
      </c>
      <c r="C16" s="603" t="e">
        <f>C13-C14</f>
        <v>#REF!</v>
      </c>
      <c r="D16" s="603" t="e">
        <f>D13-D14</f>
        <v>#REF!</v>
      </c>
      <c r="E16" s="603" t="e">
        <f t="shared" si="0"/>
        <v>#REF!</v>
      </c>
      <c r="F16" s="593"/>
      <c r="G16" s="593"/>
      <c r="H16" s="594"/>
    </row>
    <row r="17" spans="1:8">
      <c r="A17" s="591"/>
      <c r="B17" s="602" t="s">
        <v>28</v>
      </c>
      <c r="C17" s="603" t="e">
        <f>C16*25%/2</f>
        <v>#REF!</v>
      </c>
      <c r="D17" s="603" t="e">
        <f>D16*25%/2</f>
        <v>#REF!</v>
      </c>
      <c r="E17" s="603" t="e">
        <f t="shared" si="0"/>
        <v>#REF!</v>
      </c>
      <c r="F17" s="593"/>
      <c r="G17" s="593"/>
      <c r="H17" s="594"/>
    </row>
    <row r="18" spans="1:8">
      <c r="A18" s="591"/>
      <c r="B18" s="602" t="s">
        <v>29</v>
      </c>
      <c r="C18" s="603" t="e">
        <f>C16-C17</f>
        <v>#REF!</v>
      </c>
      <c r="D18" s="603" t="e">
        <f>D16-D17</f>
        <v>#REF!</v>
      </c>
      <c r="E18" s="603" t="e">
        <f>E16-E17</f>
        <v>#REF!</v>
      </c>
      <c r="F18" s="593"/>
      <c r="G18" s="593"/>
      <c r="H18" s="594"/>
    </row>
    <row r="19" spans="1:8">
      <c r="A19" s="591"/>
      <c r="B19" s="602"/>
      <c r="C19" s="593"/>
      <c r="D19" s="593"/>
      <c r="E19" s="593"/>
      <c r="F19" s="593"/>
      <c r="G19" s="593"/>
      <c r="H19" s="594"/>
    </row>
    <row r="20" spans="1:8">
      <c r="A20" s="591"/>
      <c r="B20" s="602"/>
      <c r="C20" s="593"/>
      <c r="D20" s="593"/>
      <c r="E20" s="593"/>
      <c r="F20" s="593"/>
      <c r="G20" s="593"/>
      <c r="H20" s="594"/>
    </row>
    <row r="21" spans="1:8">
      <c r="A21" s="591"/>
      <c r="B21" s="602"/>
      <c r="C21" s="593"/>
      <c r="D21" s="593"/>
      <c r="E21" s="593"/>
      <c r="F21" s="593"/>
      <c r="G21" s="593"/>
      <c r="H21" s="594"/>
    </row>
    <row r="22" spans="1:8">
      <c r="A22" s="591"/>
      <c r="B22" s="602"/>
      <c r="C22" s="593"/>
      <c r="D22" s="593"/>
      <c r="E22" s="593"/>
      <c r="F22" s="593"/>
      <c r="G22" s="593"/>
      <c r="H22" s="594"/>
    </row>
    <row r="23" spans="1:8">
      <c r="A23" s="591"/>
      <c r="B23" s="602"/>
      <c r="C23" s="593"/>
      <c r="D23" s="593"/>
      <c r="E23" s="593"/>
      <c r="F23" s="593"/>
      <c r="G23" s="593"/>
      <c r="H23" s="594"/>
    </row>
    <row r="24" spans="1:8">
      <c r="A24" s="591"/>
      <c r="B24" s="602"/>
      <c r="C24" s="593"/>
      <c r="D24" s="593"/>
      <c r="E24" s="593"/>
      <c r="F24" s="593"/>
      <c r="G24" s="593"/>
      <c r="H24" s="594"/>
    </row>
    <row r="25" spans="1:8">
      <c r="A25" s="591"/>
      <c r="B25" s="602"/>
      <c r="C25" s="593"/>
      <c r="D25" s="593"/>
      <c r="E25" s="593"/>
      <c r="F25" s="593"/>
      <c r="G25" s="593"/>
      <c r="H25" s="594"/>
    </row>
    <row r="26" spans="1:8">
      <c r="A26" s="591"/>
      <c r="B26" s="602"/>
      <c r="C26" s="593"/>
      <c r="D26" s="593"/>
      <c r="E26" s="593"/>
      <c r="F26" s="593"/>
      <c r="G26" s="593"/>
      <c r="H26" s="594"/>
    </row>
    <row r="27" spans="1:8">
      <c r="A27" s="591"/>
      <c r="B27" s="602"/>
      <c r="C27" s="593"/>
      <c r="D27" s="593"/>
      <c r="E27" s="593"/>
      <c r="F27" s="593"/>
      <c r="G27" s="593"/>
      <c r="H27" s="594"/>
    </row>
    <row r="28" spans="1:8">
      <c r="A28" s="591"/>
      <c r="B28" s="602"/>
      <c r="C28" s="593"/>
      <c r="D28" s="593"/>
      <c r="E28" s="593"/>
      <c r="F28" s="593"/>
      <c r="G28" s="593"/>
      <c r="H28" s="594"/>
    </row>
    <row r="29" spans="1:8">
      <c r="A29" s="591"/>
      <c r="B29" s="602"/>
      <c r="C29" s="611"/>
      <c r="D29" s="611"/>
      <c r="E29" s="611"/>
      <c r="F29" s="593"/>
      <c r="G29" s="593"/>
      <c r="H29" s="594"/>
    </row>
    <row r="30" spans="1:8" ht="15.75" thickBot="1">
      <c r="A30" s="612"/>
      <c r="B30" s="613"/>
      <c r="C30" s="614"/>
      <c r="D30" s="614"/>
      <c r="E30" s="614"/>
      <c r="F30" s="614"/>
      <c r="G30" s="614"/>
      <c r="H30" s="615"/>
    </row>
  </sheetData>
  <mergeCells count="1">
    <mergeCell ref="A3:H3"/>
  </mergeCells>
  <phoneticPr fontId="36" type="noConversion"/>
  <pageMargins left="0.75" right="0.75" top="0.71" bottom="0.61" header="0.41" footer="0.5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 enableFormatConditionsCalculation="0">
    <tabColor indexed="10"/>
  </sheetPr>
  <dimension ref="A1:V112"/>
  <sheetViews>
    <sheetView workbookViewId="0">
      <pane xSplit="3" ySplit="6" topLeftCell="K76" activePane="bottomRight" state="frozen"/>
      <selection activeCell="J29" sqref="J29"/>
      <selection pane="topRight" activeCell="J29" sqref="J29"/>
      <selection pane="bottomLeft" activeCell="J29" sqref="J29"/>
      <selection pane="bottomRight" activeCell="A88" sqref="A88"/>
    </sheetView>
  </sheetViews>
  <sheetFormatPr defaultRowHeight="15"/>
  <cols>
    <col min="1" max="1" width="7.625" style="24" customWidth="1"/>
    <col min="2" max="2" width="6.25" style="24" bestFit="1" customWidth="1"/>
    <col min="3" max="3" width="34.125" style="23" bestFit="1" customWidth="1"/>
    <col min="4" max="4" width="12.625" style="49" bestFit="1" customWidth="1"/>
    <col min="5" max="5" width="15.875" style="49" bestFit="1" customWidth="1"/>
    <col min="6" max="6" width="15.75" style="49" customWidth="1"/>
    <col min="7" max="8" width="13.625" style="49" bestFit="1" customWidth="1"/>
    <col min="9" max="9" width="14.875" style="49" bestFit="1" customWidth="1"/>
    <col min="10" max="12" width="13.625" style="44" bestFit="1" customWidth="1"/>
    <col min="13" max="13" width="15" style="44" customWidth="1"/>
    <col min="14" max="14" width="18.5" style="285" customWidth="1"/>
    <col min="15" max="15" width="6.625" style="49" customWidth="1"/>
    <col min="16" max="16" width="12.125" style="49" bestFit="1" customWidth="1"/>
    <col min="17" max="22" width="9" style="49"/>
    <col min="23" max="16384" width="9" style="23"/>
  </cols>
  <sheetData>
    <row r="1" spans="1:22" ht="16.5">
      <c r="A1" s="42" t="e">
        <f ca="1">BTDC!B1</f>
        <v>#REF!</v>
      </c>
      <c r="B1" s="21"/>
      <c r="C1" s="22"/>
      <c r="D1" s="292"/>
      <c r="E1" s="292"/>
      <c r="F1" s="292"/>
      <c r="G1" s="292"/>
      <c r="H1" s="292"/>
      <c r="I1" s="292"/>
      <c r="M1" s="56" t="s">
        <v>1293</v>
      </c>
      <c r="N1" s="284"/>
    </row>
    <row r="2" spans="1:22" ht="27" customHeight="1">
      <c r="A2" s="1370" t="s">
        <v>648</v>
      </c>
      <c r="B2" s="1370"/>
      <c r="C2" s="1370"/>
      <c r="D2" s="1370"/>
      <c r="E2" s="1370"/>
      <c r="F2" s="1370"/>
      <c r="G2" s="1370"/>
      <c r="H2" s="1370"/>
      <c r="I2" s="1370"/>
      <c r="J2" s="1370"/>
      <c r="K2" s="1370"/>
      <c r="L2" s="1370"/>
      <c r="M2" s="1370"/>
      <c r="N2" s="290"/>
    </row>
    <row r="3" spans="1:22" ht="16.5" customHeight="1">
      <c r="A3" s="1371" t="str">
        <f ca="1">'Ten '!A3</f>
        <v>N¨m 2009</v>
      </c>
      <c r="B3" s="1371"/>
      <c r="C3" s="1371"/>
      <c r="D3" s="1371"/>
      <c r="E3" s="1371"/>
      <c r="F3" s="1371"/>
      <c r="G3" s="1371"/>
      <c r="H3" s="1371"/>
      <c r="I3" s="1371"/>
      <c r="J3" s="1371"/>
      <c r="K3" s="1371"/>
      <c r="L3" s="1371"/>
      <c r="M3" s="1371"/>
      <c r="N3" s="291"/>
    </row>
    <row r="4" spans="1:22" ht="15.75">
      <c r="M4" s="45" t="s">
        <v>917</v>
      </c>
      <c r="N4" s="289" t="s">
        <v>647</v>
      </c>
    </row>
    <row r="5" spans="1:22" s="25" customFormat="1" ht="15.75" customHeight="1">
      <c r="A5" s="1377" t="s">
        <v>1267</v>
      </c>
      <c r="B5" s="1378" t="s">
        <v>1317</v>
      </c>
      <c r="C5" s="1375" t="s">
        <v>1081</v>
      </c>
      <c r="D5" s="1372" t="s">
        <v>644</v>
      </c>
      <c r="E5" s="1373"/>
      <c r="F5" s="1372" t="s">
        <v>649</v>
      </c>
      <c r="G5" s="1373"/>
      <c r="H5" s="1372" t="s">
        <v>650</v>
      </c>
      <c r="I5" s="1373"/>
      <c r="J5" s="1374" t="s">
        <v>645</v>
      </c>
      <c r="K5" s="1374"/>
      <c r="L5" s="1372" t="s">
        <v>646</v>
      </c>
      <c r="M5" s="1373"/>
      <c r="N5" s="1376" t="s">
        <v>1151</v>
      </c>
      <c r="O5" s="50" t="s">
        <v>1318</v>
      </c>
      <c r="P5" s="50"/>
      <c r="Q5" s="50"/>
      <c r="R5" s="50"/>
      <c r="S5" s="50"/>
      <c r="T5" s="50"/>
      <c r="U5" s="50"/>
      <c r="V5" s="50"/>
    </row>
    <row r="6" spans="1:22" s="26" customFormat="1">
      <c r="A6" s="1377"/>
      <c r="B6" s="1379"/>
      <c r="C6" s="1375"/>
      <c r="D6" s="46" t="s">
        <v>1077</v>
      </c>
      <c r="E6" s="46" t="s">
        <v>1078</v>
      </c>
      <c r="F6" s="46" t="s">
        <v>1077</v>
      </c>
      <c r="G6" s="46" t="s">
        <v>1078</v>
      </c>
      <c r="H6" s="46"/>
      <c r="I6" s="46"/>
      <c r="J6" s="46" t="s">
        <v>1077</v>
      </c>
      <c r="K6" s="46" t="s">
        <v>1078</v>
      </c>
      <c r="L6" s="46"/>
      <c r="M6" s="46"/>
      <c r="N6" s="1376"/>
      <c r="O6" s="52" t="str">
        <f>IF(OR(J6&lt;&gt;0,K6&lt;&gt;0),"Print","")</f>
        <v>Print</v>
      </c>
      <c r="P6" s="51"/>
      <c r="Q6" s="51"/>
      <c r="R6" s="51"/>
      <c r="S6" s="51"/>
      <c r="T6" s="51"/>
      <c r="U6" s="51"/>
      <c r="V6" s="51"/>
    </row>
    <row r="7" spans="1:22" s="27" customFormat="1" ht="14.25">
      <c r="A7" s="33" t="s">
        <v>1233</v>
      </c>
      <c r="B7" s="33" t="str">
        <f>LEFT(A7,4)</f>
        <v>N011</v>
      </c>
      <c r="C7" s="34" t="s">
        <v>1113</v>
      </c>
      <c r="D7" s="293"/>
      <c r="E7" s="293"/>
      <c r="F7" s="293"/>
      <c r="G7" s="293"/>
      <c r="H7" s="293">
        <f>IF(D7+F7-E7-G7&gt;0,D7+F7-E7-G7,0)</f>
        <v>0</v>
      </c>
      <c r="I7" s="293">
        <f>IF(E7+G7-F7-D7&gt;0,G7+E7-F7-D7,0)</f>
        <v>0</v>
      </c>
      <c r="J7" s="293">
        <f ca="1">SUMIF(BTDC!$G$8:$G$30,A7,BTDC!$I$8:$I$30)</f>
        <v>0</v>
      </c>
      <c r="K7" s="293">
        <f ca="1">SUMIF(BTDC!$H$8:$H$30,A7,BTDC!$I$8:$I$30)</f>
        <v>0</v>
      </c>
      <c r="L7" s="293">
        <f>H7+J7</f>
        <v>0</v>
      </c>
      <c r="M7" s="293">
        <f t="shared" ref="M7:M70" si="0">I7+K7</f>
        <v>0</v>
      </c>
      <c r="N7" s="294">
        <f>J7-K7</f>
        <v>0</v>
      </c>
      <c r="O7" s="52" t="str">
        <f t="shared" ref="O7:O71" si="1">IF(OR(J7&lt;&gt;0,K7&lt;&gt;0),"Print","")</f>
        <v/>
      </c>
      <c r="P7" s="52"/>
      <c r="Q7" s="52"/>
      <c r="R7" s="52"/>
      <c r="S7" s="52"/>
      <c r="T7" s="52"/>
      <c r="U7" s="52"/>
      <c r="V7" s="52"/>
    </row>
    <row r="8" spans="1:22" s="27" customFormat="1" ht="14.25">
      <c r="A8" s="35" t="s">
        <v>1234</v>
      </c>
      <c r="B8" s="33" t="str">
        <f t="shared" ref="B8:B80" si="2">LEFT(A8,4)</f>
        <v>N011</v>
      </c>
      <c r="C8" s="36" t="s">
        <v>1236</v>
      </c>
      <c r="D8" s="295"/>
      <c r="E8" s="295"/>
      <c r="F8" s="295"/>
      <c r="G8" s="295"/>
      <c r="H8" s="293">
        <f t="shared" ref="H8:H71" si="3">IF(D8+F8-E8-G8&gt;0,D8+F8-E8-G8,0)</f>
        <v>0</v>
      </c>
      <c r="I8" s="293">
        <f t="shared" ref="I8:I71" si="4">IF(E8+G8-F8-D8&gt;0,G8+E8-F8-D8,0)</f>
        <v>0</v>
      </c>
      <c r="J8" s="293">
        <f ca="1">SUMIF(BTDC!$G$8:$G$30,A8,BTDC!$I$8:$I$30)</f>
        <v>0</v>
      </c>
      <c r="K8" s="293">
        <f ca="1">SUMIF(BTDC!$H$8:$H$30,A8,BTDC!$I$8:$I$30)</f>
        <v>0</v>
      </c>
      <c r="L8" s="293">
        <f t="shared" ref="L8:L71" si="5">H8+J8</f>
        <v>0</v>
      </c>
      <c r="M8" s="293">
        <f t="shared" si="0"/>
        <v>0</v>
      </c>
      <c r="N8" s="294">
        <f t="shared" ref="N8:N56" si="6">J8-K8</f>
        <v>0</v>
      </c>
      <c r="O8" s="52" t="str">
        <f t="shared" si="1"/>
        <v/>
      </c>
      <c r="P8" s="52"/>
      <c r="Q8" s="52"/>
      <c r="R8" s="52"/>
      <c r="S8" s="52"/>
      <c r="T8" s="52"/>
      <c r="U8" s="52"/>
      <c r="V8" s="52"/>
    </row>
    <row r="9" spans="1:22" s="27" customFormat="1" ht="14.25">
      <c r="A9" s="35" t="s">
        <v>1235</v>
      </c>
      <c r="B9" s="33" t="str">
        <f t="shared" si="2"/>
        <v>N011</v>
      </c>
      <c r="C9" s="34" t="s">
        <v>1114</v>
      </c>
      <c r="D9" s="293"/>
      <c r="E9" s="293"/>
      <c r="F9" s="293"/>
      <c r="G9" s="293"/>
      <c r="H9" s="293">
        <f t="shared" si="3"/>
        <v>0</v>
      </c>
      <c r="I9" s="293">
        <f t="shared" si="4"/>
        <v>0</v>
      </c>
      <c r="J9" s="293">
        <f ca="1">SUMIF(BTDC!$G$8:$G$30,A9,BTDC!$I$8:$I$30)</f>
        <v>0</v>
      </c>
      <c r="K9" s="293">
        <f ca="1">SUMIF(BTDC!$H$8:$H$30,A9,BTDC!$I$8:$I$30)</f>
        <v>0</v>
      </c>
      <c r="L9" s="293">
        <f t="shared" si="5"/>
        <v>0</v>
      </c>
      <c r="M9" s="293">
        <f t="shared" si="0"/>
        <v>0</v>
      </c>
      <c r="N9" s="294">
        <f t="shared" si="6"/>
        <v>0</v>
      </c>
      <c r="O9" s="52" t="str">
        <f t="shared" si="1"/>
        <v/>
      </c>
      <c r="P9" s="52"/>
      <c r="Q9" s="52"/>
      <c r="R9" s="52"/>
      <c r="S9" s="52"/>
      <c r="T9" s="52"/>
      <c r="U9" s="52"/>
      <c r="V9" s="52"/>
    </row>
    <row r="10" spans="1:22" s="27" customFormat="1" ht="14.25">
      <c r="A10" s="35" t="s">
        <v>1268</v>
      </c>
      <c r="B10" s="33" t="str">
        <f t="shared" si="2"/>
        <v>N012</v>
      </c>
      <c r="C10" s="34" t="s">
        <v>1114</v>
      </c>
      <c r="D10" s="293"/>
      <c r="E10" s="293"/>
      <c r="F10" s="293"/>
      <c r="G10" s="293"/>
      <c r="H10" s="293">
        <f t="shared" si="3"/>
        <v>0</v>
      </c>
      <c r="I10" s="293">
        <f t="shared" si="4"/>
        <v>0</v>
      </c>
      <c r="J10" s="293">
        <f ca="1">SUMIF(BTDC!$G$8:$G$30,A10,BTDC!$I$8:$I$30)</f>
        <v>0</v>
      </c>
      <c r="K10" s="293">
        <f ca="1">SUMIF(BTDC!$H$8:$H$30,A10,BTDC!$I$8:$I$30)</f>
        <v>0</v>
      </c>
      <c r="L10" s="293">
        <f t="shared" si="5"/>
        <v>0</v>
      </c>
      <c r="M10" s="293">
        <f t="shared" si="0"/>
        <v>0</v>
      </c>
      <c r="N10" s="294">
        <f>J10-K10</f>
        <v>0</v>
      </c>
      <c r="O10" s="52" t="str">
        <f t="shared" si="1"/>
        <v/>
      </c>
      <c r="P10" s="52"/>
      <c r="Q10" s="52"/>
      <c r="R10" s="52"/>
      <c r="S10" s="52"/>
      <c r="T10" s="52"/>
      <c r="U10" s="52"/>
      <c r="V10" s="52"/>
    </row>
    <row r="11" spans="1:22" s="27" customFormat="1" ht="14.25">
      <c r="A11" s="35" t="s">
        <v>1172</v>
      </c>
      <c r="B11" s="33" t="str">
        <f t="shared" si="2"/>
        <v>N121</v>
      </c>
      <c r="C11" s="34" t="s">
        <v>1115</v>
      </c>
      <c r="D11" s="293"/>
      <c r="E11" s="293"/>
      <c r="F11" s="293"/>
      <c r="G11" s="293"/>
      <c r="H11" s="293">
        <f t="shared" si="3"/>
        <v>0</v>
      </c>
      <c r="I11" s="293">
        <f t="shared" si="4"/>
        <v>0</v>
      </c>
      <c r="J11" s="293">
        <f ca="1">SUMIF(BTDC!$G$8:$G$30,A11,BTDC!$I$8:$I$30)</f>
        <v>0</v>
      </c>
      <c r="K11" s="293">
        <f ca="1">SUMIF(BTDC!$H$8:$H$30,A11,BTDC!$I$8:$I$30)</f>
        <v>0</v>
      </c>
      <c r="L11" s="293">
        <f t="shared" si="5"/>
        <v>0</v>
      </c>
      <c r="M11" s="293">
        <f t="shared" si="0"/>
        <v>0</v>
      </c>
      <c r="N11" s="294">
        <f t="shared" si="6"/>
        <v>0</v>
      </c>
      <c r="O11" s="52" t="str">
        <f t="shared" si="1"/>
        <v/>
      </c>
      <c r="P11" s="52"/>
      <c r="Q11" s="52"/>
      <c r="R11" s="52"/>
      <c r="S11" s="52"/>
      <c r="T11" s="52"/>
      <c r="U11" s="52"/>
      <c r="V11" s="52"/>
    </row>
    <row r="12" spans="1:22" s="27" customFormat="1" ht="14.25">
      <c r="A12" s="35" t="s">
        <v>1221</v>
      </c>
      <c r="B12" s="33" t="str">
        <f t="shared" si="2"/>
        <v>N129</v>
      </c>
      <c r="C12" s="34" t="s">
        <v>1159</v>
      </c>
      <c r="D12" s="293"/>
      <c r="E12" s="293"/>
      <c r="F12" s="293"/>
      <c r="G12" s="293"/>
      <c r="H12" s="293">
        <f t="shared" si="3"/>
        <v>0</v>
      </c>
      <c r="I12" s="293">
        <f t="shared" si="4"/>
        <v>0</v>
      </c>
      <c r="J12" s="293">
        <f ca="1">SUMIF(BTDC!$G$8:$G$30,A12,BTDC!$I$8:$I$30)</f>
        <v>0</v>
      </c>
      <c r="K12" s="293">
        <f ca="1">SUMIF(BTDC!$H$8:$H$30,A12,BTDC!$I$8:$I$30)</f>
        <v>0</v>
      </c>
      <c r="L12" s="293">
        <f t="shared" si="5"/>
        <v>0</v>
      </c>
      <c r="M12" s="293">
        <f t="shared" si="0"/>
        <v>0</v>
      </c>
      <c r="N12" s="294">
        <f t="shared" si="6"/>
        <v>0</v>
      </c>
      <c r="O12" s="52" t="str">
        <f t="shared" si="1"/>
        <v/>
      </c>
      <c r="P12" s="52"/>
      <c r="Q12" s="52"/>
      <c r="R12" s="52"/>
      <c r="S12" s="52"/>
      <c r="T12" s="52"/>
      <c r="U12" s="52"/>
      <c r="V12" s="52"/>
    </row>
    <row r="13" spans="1:22" s="27" customFormat="1" ht="14.25">
      <c r="A13" s="35" t="s">
        <v>1165</v>
      </c>
      <c r="B13" s="33" t="str">
        <f t="shared" si="2"/>
        <v>N131</v>
      </c>
      <c r="C13" s="34" t="s">
        <v>1180</v>
      </c>
      <c r="D13" s="293"/>
      <c r="E13" s="293"/>
      <c r="F13" s="293"/>
      <c r="G13" s="293"/>
      <c r="H13" s="293"/>
      <c r="I13" s="293"/>
      <c r="J13" s="293">
        <f ca="1">SUMIF(BTDC!$G$8:$G$30,A13,BTDC!$I$8:$I$30)</f>
        <v>0</v>
      </c>
      <c r="K13" s="293">
        <f ca="1">SUMIF(BTDC!$H$8:$H$30,A13,BTDC!$I$8:$I$30)</f>
        <v>0</v>
      </c>
      <c r="L13" s="293">
        <f t="shared" si="5"/>
        <v>0</v>
      </c>
      <c r="M13" s="293">
        <f t="shared" si="0"/>
        <v>0</v>
      </c>
      <c r="N13" s="294">
        <f t="shared" si="6"/>
        <v>0</v>
      </c>
      <c r="O13" s="52" t="str">
        <f t="shared" si="1"/>
        <v/>
      </c>
      <c r="P13" s="52"/>
      <c r="Q13" s="52"/>
      <c r="R13" s="52"/>
      <c r="S13" s="52"/>
      <c r="T13" s="52"/>
      <c r="U13" s="52"/>
      <c r="V13" s="52"/>
    </row>
    <row r="14" spans="1:22" s="27" customFormat="1" ht="14.25">
      <c r="A14" s="35" t="s">
        <v>1162</v>
      </c>
      <c r="B14" s="33" t="str">
        <f t="shared" si="2"/>
        <v>D131</v>
      </c>
      <c r="C14" s="34" t="s">
        <v>1173</v>
      </c>
      <c r="D14" s="293"/>
      <c r="E14" s="293"/>
      <c r="F14" s="293"/>
      <c r="G14" s="293"/>
      <c r="H14" s="293">
        <f t="shared" si="3"/>
        <v>0</v>
      </c>
      <c r="I14" s="293">
        <f t="shared" si="4"/>
        <v>0</v>
      </c>
      <c r="J14" s="293">
        <f ca="1">SUMIF(BTDC!$G$8:$G$30,A14,BTDC!$I$8:$I$30)</f>
        <v>0</v>
      </c>
      <c r="K14" s="293">
        <f ca="1">SUMIF(BTDC!$H$8:$H$30,A14,BTDC!$I$8:$I$30)</f>
        <v>0</v>
      </c>
      <c r="L14" s="293">
        <f t="shared" si="5"/>
        <v>0</v>
      </c>
      <c r="M14" s="293">
        <f t="shared" si="0"/>
        <v>0</v>
      </c>
      <c r="N14" s="294">
        <f t="shared" si="6"/>
        <v>0</v>
      </c>
      <c r="O14" s="52" t="str">
        <f t="shared" si="1"/>
        <v/>
      </c>
      <c r="P14" s="52"/>
      <c r="Q14" s="52"/>
      <c r="R14" s="52"/>
      <c r="S14" s="52"/>
      <c r="T14" s="52"/>
      <c r="U14" s="52"/>
      <c r="V14" s="52"/>
    </row>
    <row r="15" spans="1:22" s="27" customFormat="1" ht="14.25">
      <c r="A15" s="35" t="s">
        <v>1187</v>
      </c>
      <c r="B15" s="33" t="str">
        <f t="shared" si="2"/>
        <v>A331</v>
      </c>
      <c r="C15" s="34" t="s">
        <v>1116</v>
      </c>
      <c r="D15" s="293"/>
      <c r="E15" s="293"/>
      <c r="F15" s="293"/>
      <c r="G15" s="293"/>
      <c r="H15" s="293">
        <f t="shared" si="3"/>
        <v>0</v>
      </c>
      <c r="I15" s="293">
        <f t="shared" si="4"/>
        <v>0</v>
      </c>
      <c r="J15" s="293">
        <f ca="1">SUMIF(BTDC!$G$8:$G$30,A15,BTDC!$I$8:$I$30)</f>
        <v>0</v>
      </c>
      <c r="K15" s="293">
        <f ca="1">SUMIF(BTDC!$H$8:$H$30,A15,BTDC!$I$8:$I$30)</f>
        <v>0</v>
      </c>
      <c r="L15" s="293">
        <f t="shared" si="5"/>
        <v>0</v>
      </c>
      <c r="M15" s="293">
        <f t="shared" si="0"/>
        <v>0</v>
      </c>
      <c r="N15" s="294">
        <f t="shared" si="6"/>
        <v>0</v>
      </c>
      <c r="O15" s="52" t="str">
        <f t="shared" si="1"/>
        <v/>
      </c>
      <c r="P15" s="52"/>
      <c r="Q15" s="52"/>
      <c r="R15" s="52"/>
      <c r="S15" s="52"/>
      <c r="T15" s="52"/>
      <c r="U15" s="52"/>
      <c r="V15" s="52"/>
    </row>
    <row r="16" spans="1:22" s="27" customFormat="1" ht="14.25">
      <c r="A16" s="35" t="s">
        <v>1299</v>
      </c>
      <c r="B16" s="33" t="s">
        <v>1299</v>
      </c>
      <c r="C16" s="34" t="s">
        <v>1117</v>
      </c>
      <c r="D16" s="293"/>
      <c r="E16" s="293"/>
      <c r="F16" s="293"/>
      <c r="G16" s="293"/>
      <c r="H16" s="293">
        <f t="shared" si="3"/>
        <v>0</v>
      </c>
      <c r="I16" s="293">
        <f t="shared" si="4"/>
        <v>0</v>
      </c>
      <c r="J16" s="293">
        <f ca="1">SUMIF(BTDC!$G$8:$G$30,A16,BTDC!$I$8:$I$30)</f>
        <v>0</v>
      </c>
      <c r="K16" s="293">
        <f ca="1">SUMIF(BTDC!$H$8:$H$30,A16,BTDC!$I$8:$I$30)</f>
        <v>0</v>
      </c>
      <c r="L16" s="293">
        <f t="shared" si="5"/>
        <v>0</v>
      </c>
      <c r="M16" s="293">
        <f t="shared" si="0"/>
        <v>0</v>
      </c>
      <c r="N16" s="294">
        <f>J16-K16</f>
        <v>0</v>
      </c>
      <c r="O16" s="52" t="str">
        <f t="shared" si="1"/>
        <v/>
      </c>
      <c r="P16" s="52"/>
      <c r="Q16" s="52"/>
      <c r="R16" s="52"/>
      <c r="S16" s="52"/>
      <c r="T16" s="52"/>
      <c r="U16" s="52"/>
      <c r="V16" s="52"/>
    </row>
    <row r="17" spans="1:22" s="27" customFormat="1" ht="14.25">
      <c r="A17" s="35" t="s">
        <v>1300</v>
      </c>
      <c r="B17" s="33" t="s">
        <v>1300</v>
      </c>
      <c r="C17" s="34" t="s">
        <v>1303</v>
      </c>
      <c r="D17" s="293"/>
      <c r="E17" s="293"/>
      <c r="F17" s="293"/>
      <c r="G17" s="293"/>
      <c r="H17" s="293">
        <f t="shared" si="3"/>
        <v>0</v>
      </c>
      <c r="I17" s="293">
        <f t="shared" si="4"/>
        <v>0</v>
      </c>
      <c r="J17" s="293">
        <f ca="1">SUMIF(BTDC!$G$8:$G$30,A17,BTDC!$I$8:$I$30)</f>
        <v>0</v>
      </c>
      <c r="K17" s="293">
        <f ca="1">SUMIF(BTDC!$H$8:$H$30,A17,BTDC!$I$8:$I$30)</f>
        <v>0</v>
      </c>
      <c r="L17" s="293">
        <f t="shared" si="5"/>
        <v>0</v>
      </c>
      <c r="M17" s="293">
        <f t="shared" si="0"/>
        <v>0</v>
      </c>
      <c r="N17" s="294">
        <f t="shared" si="6"/>
        <v>0</v>
      </c>
      <c r="O17" s="52" t="str">
        <f t="shared" si="1"/>
        <v/>
      </c>
      <c r="P17" s="52"/>
      <c r="Q17" s="52"/>
      <c r="R17" s="52"/>
      <c r="S17" s="52"/>
      <c r="T17" s="52"/>
      <c r="U17" s="52"/>
      <c r="V17" s="52"/>
    </row>
    <row r="18" spans="1:22" s="27" customFormat="1" ht="14.25">
      <c r="A18" s="35" t="s">
        <v>1166</v>
      </c>
      <c r="B18" s="33" t="str">
        <f t="shared" si="2"/>
        <v>N134</v>
      </c>
      <c r="C18" s="34" t="s">
        <v>1161</v>
      </c>
      <c r="D18" s="293"/>
      <c r="E18" s="293"/>
      <c r="F18" s="293"/>
      <c r="G18" s="293"/>
      <c r="H18" s="293">
        <f t="shared" si="3"/>
        <v>0</v>
      </c>
      <c r="I18" s="293">
        <f t="shared" si="4"/>
        <v>0</v>
      </c>
      <c r="J18" s="293">
        <f ca="1">SUMIF(BTDC!$G$8:$G$30,A18,BTDC!$I$8:$I$30)</f>
        <v>0</v>
      </c>
      <c r="K18" s="293">
        <f ca="1">SUMIF(BTDC!$H$8:$H$30,A18,BTDC!$I$8:$I$30)</f>
        <v>0</v>
      </c>
      <c r="L18" s="293">
        <f t="shared" si="5"/>
        <v>0</v>
      </c>
      <c r="M18" s="293">
        <f t="shared" si="0"/>
        <v>0</v>
      </c>
      <c r="N18" s="294">
        <f t="shared" si="6"/>
        <v>0</v>
      </c>
      <c r="O18" s="52" t="str">
        <f t="shared" si="1"/>
        <v/>
      </c>
      <c r="P18" s="52"/>
      <c r="Q18" s="52"/>
      <c r="R18" s="52"/>
      <c r="S18" s="52"/>
      <c r="T18" s="52"/>
      <c r="U18" s="52"/>
      <c r="V18" s="52"/>
    </row>
    <row r="19" spans="1:22" s="27" customFormat="1" ht="14.25">
      <c r="A19" s="35" t="s">
        <v>1168</v>
      </c>
      <c r="B19" s="33" t="str">
        <f t="shared" si="2"/>
        <v>N136</v>
      </c>
      <c r="C19" s="34" t="s">
        <v>1175</v>
      </c>
      <c r="D19" s="293"/>
      <c r="E19" s="293"/>
      <c r="F19" s="293"/>
      <c r="G19" s="293"/>
      <c r="H19" s="293">
        <f t="shared" si="3"/>
        <v>0</v>
      </c>
      <c r="I19" s="293">
        <f t="shared" si="4"/>
        <v>0</v>
      </c>
      <c r="J19" s="293">
        <f ca="1">SUMIF(BTDC!$G$8:$G$30,A19,BTDC!$I$8:$I$30)</f>
        <v>0</v>
      </c>
      <c r="K19" s="293">
        <f ca="1">SUMIF(BTDC!$H$8:$H$30,A19,BTDC!$I$8:$I$30)</f>
        <v>0</v>
      </c>
      <c r="L19" s="293">
        <f t="shared" si="5"/>
        <v>0</v>
      </c>
      <c r="M19" s="293">
        <f t="shared" si="0"/>
        <v>0</v>
      </c>
      <c r="N19" s="294">
        <f t="shared" si="6"/>
        <v>0</v>
      </c>
      <c r="O19" s="52" t="str">
        <f t="shared" si="1"/>
        <v/>
      </c>
      <c r="P19" s="52"/>
      <c r="Q19" s="52"/>
      <c r="R19" s="52"/>
      <c r="S19" s="52"/>
      <c r="T19" s="52"/>
      <c r="U19" s="52"/>
      <c r="V19" s="52"/>
    </row>
    <row r="20" spans="1:22" s="27" customFormat="1" ht="14.25">
      <c r="A20" s="35" t="s">
        <v>443</v>
      </c>
      <c r="B20" s="33" t="str">
        <f t="shared" si="2"/>
        <v>D136</v>
      </c>
      <c r="C20" s="34" t="s">
        <v>444</v>
      </c>
      <c r="D20" s="293"/>
      <c r="E20" s="293"/>
      <c r="F20" s="293"/>
      <c r="G20" s="293"/>
      <c r="H20" s="293">
        <f t="shared" si="3"/>
        <v>0</v>
      </c>
      <c r="I20" s="293">
        <f t="shared" si="4"/>
        <v>0</v>
      </c>
      <c r="J20" s="293">
        <f ca="1">SUMIF(BTDC!$G$8:$G$30,A20,BTDC!$I$8:$I$30)</f>
        <v>0</v>
      </c>
      <c r="K20" s="293">
        <f ca="1">SUMIF(BTDC!$H$8:$H$30,A20,BTDC!$I$8:$I$30)</f>
        <v>0</v>
      </c>
      <c r="L20" s="293">
        <f t="shared" si="5"/>
        <v>0</v>
      </c>
      <c r="M20" s="293">
        <f t="shared" si="0"/>
        <v>0</v>
      </c>
      <c r="N20" s="294">
        <f>J20-K20</f>
        <v>0</v>
      </c>
      <c r="O20" s="52" t="str">
        <f>IF(OR(J20&lt;&gt;0,K20&lt;&gt;0),"Print","")</f>
        <v/>
      </c>
      <c r="P20" s="52"/>
      <c r="Q20" s="52"/>
      <c r="R20" s="52"/>
      <c r="S20" s="52"/>
      <c r="T20" s="52"/>
      <c r="U20" s="52"/>
      <c r="V20" s="52"/>
    </row>
    <row r="21" spans="1:22" s="27" customFormat="1" ht="14.25">
      <c r="A21" s="35" t="s">
        <v>1163</v>
      </c>
      <c r="B21" s="33" t="str">
        <f t="shared" si="2"/>
        <v>D136</v>
      </c>
      <c r="C21" s="34" t="s">
        <v>1174</v>
      </c>
      <c r="D21" s="293"/>
      <c r="E21" s="293"/>
      <c r="F21" s="293"/>
      <c r="G21" s="293"/>
      <c r="H21" s="293">
        <f t="shared" si="3"/>
        <v>0</v>
      </c>
      <c r="I21" s="293">
        <f t="shared" si="4"/>
        <v>0</v>
      </c>
      <c r="J21" s="293">
        <f ca="1">SUMIF(BTDC!$G$8:$G$30,A21,BTDC!$I$8:$I$30)</f>
        <v>0</v>
      </c>
      <c r="K21" s="293">
        <f ca="1">SUMIF(BTDC!$H$8:$H$30,A21,BTDC!$I$8:$I$30)</f>
        <v>0</v>
      </c>
      <c r="L21" s="293">
        <f t="shared" si="5"/>
        <v>0</v>
      </c>
      <c r="M21" s="293">
        <f t="shared" si="0"/>
        <v>0</v>
      </c>
      <c r="N21" s="294">
        <f t="shared" si="6"/>
        <v>0</v>
      </c>
      <c r="O21" s="52" t="str">
        <f t="shared" si="1"/>
        <v/>
      </c>
      <c r="P21" s="52"/>
      <c r="Q21" s="52"/>
      <c r="R21" s="52"/>
      <c r="S21" s="52"/>
      <c r="T21" s="52"/>
      <c r="U21" s="52"/>
      <c r="V21" s="52"/>
    </row>
    <row r="22" spans="1:22" s="27" customFormat="1" ht="14.25">
      <c r="A22" s="35" t="s">
        <v>1167</v>
      </c>
      <c r="B22" s="33" t="str">
        <f t="shared" si="2"/>
        <v>N138</v>
      </c>
      <c r="C22" s="34" t="s">
        <v>1177</v>
      </c>
      <c r="D22" s="299"/>
      <c r="E22" s="293"/>
      <c r="F22" s="293"/>
      <c r="G22" s="293"/>
      <c r="H22" s="293">
        <f t="shared" si="3"/>
        <v>0</v>
      </c>
      <c r="I22" s="293">
        <f t="shared" si="4"/>
        <v>0</v>
      </c>
      <c r="J22" s="293">
        <f ca="1">SUMIF(BTDC!$G$8:$G$30,A22,BTDC!$I$8:$I$30)</f>
        <v>0</v>
      </c>
      <c r="K22" s="293">
        <f ca="1">SUMIF(BTDC!$H$8:$H$30,A22,BTDC!$I$8:$I$30)</f>
        <v>0</v>
      </c>
      <c r="L22" s="293">
        <f t="shared" si="5"/>
        <v>0</v>
      </c>
      <c r="M22" s="293">
        <f t="shared" si="0"/>
        <v>0</v>
      </c>
      <c r="N22" s="294">
        <f t="shared" si="6"/>
        <v>0</v>
      </c>
      <c r="O22" s="52" t="str">
        <f t="shared" si="1"/>
        <v/>
      </c>
      <c r="P22" s="52"/>
      <c r="Q22" s="52"/>
      <c r="R22" s="52"/>
      <c r="S22" s="52"/>
      <c r="T22" s="52"/>
      <c r="U22" s="52"/>
      <c r="V22" s="52"/>
    </row>
    <row r="23" spans="1:22" s="27" customFormat="1" ht="14.25">
      <c r="A23" s="35" t="s">
        <v>1164</v>
      </c>
      <c r="B23" s="33" t="str">
        <f t="shared" si="2"/>
        <v>D138</v>
      </c>
      <c r="C23" s="34" t="s">
        <v>1176</v>
      </c>
      <c r="D23" s="293"/>
      <c r="E23" s="293"/>
      <c r="F23" s="293"/>
      <c r="G23" s="293"/>
      <c r="H23" s="293">
        <f t="shared" si="3"/>
        <v>0</v>
      </c>
      <c r="I23" s="293">
        <f t="shared" si="4"/>
        <v>0</v>
      </c>
      <c r="J23" s="293">
        <f ca="1">SUMIF(BTDC!$G$8:$G$30,A23,BTDC!$I$8:$I$30)</f>
        <v>0</v>
      </c>
      <c r="K23" s="293">
        <f ca="1">SUMIF(BTDC!$H$8:$H$30,A23,BTDC!$I$8:$I$30)</f>
        <v>0</v>
      </c>
      <c r="L23" s="293">
        <f t="shared" si="5"/>
        <v>0</v>
      </c>
      <c r="M23" s="293">
        <f t="shared" si="0"/>
        <v>0</v>
      </c>
      <c r="N23" s="294">
        <f t="shared" si="6"/>
        <v>0</v>
      </c>
      <c r="O23" s="52" t="str">
        <f t="shared" si="1"/>
        <v/>
      </c>
      <c r="P23" s="52"/>
      <c r="Q23" s="52"/>
      <c r="R23" s="52"/>
      <c r="S23" s="52"/>
      <c r="T23" s="52"/>
      <c r="U23" s="52"/>
      <c r="V23" s="52"/>
    </row>
    <row r="24" spans="1:22" s="27" customFormat="1" ht="14.25">
      <c r="A24" s="35" t="s">
        <v>1171</v>
      </c>
      <c r="B24" s="33" t="str">
        <f t="shared" si="2"/>
        <v>N135</v>
      </c>
      <c r="C24" s="34" t="s">
        <v>1170</v>
      </c>
      <c r="D24" s="293"/>
      <c r="E24" s="293"/>
      <c r="F24" s="293"/>
      <c r="G24" s="293"/>
      <c r="H24" s="293">
        <f t="shared" si="3"/>
        <v>0</v>
      </c>
      <c r="I24" s="293">
        <f t="shared" si="4"/>
        <v>0</v>
      </c>
      <c r="J24" s="293">
        <f ca="1">SUMIF(BTDC!$G$8:$G$30,A24,BTDC!$I$8:$I$30)</f>
        <v>0</v>
      </c>
      <c r="K24" s="293">
        <f ca="1">SUMIF(BTDC!$H$8:$H$30,A24,BTDC!$I$8:$I$30)</f>
        <v>0</v>
      </c>
      <c r="L24" s="293">
        <f t="shared" si="5"/>
        <v>0</v>
      </c>
      <c r="M24" s="293">
        <f t="shared" si="0"/>
        <v>0</v>
      </c>
      <c r="N24" s="294">
        <f t="shared" si="6"/>
        <v>0</v>
      </c>
      <c r="O24" s="52" t="str">
        <f t="shared" si="1"/>
        <v/>
      </c>
      <c r="P24" s="52"/>
      <c r="Q24" s="52"/>
      <c r="R24" s="52"/>
      <c r="S24" s="52"/>
      <c r="T24" s="52"/>
      <c r="U24" s="52"/>
      <c r="V24" s="52"/>
    </row>
    <row r="25" spans="1:22" s="27" customFormat="1" ht="14.25">
      <c r="A25" s="35" t="s">
        <v>1222</v>
      </c>
      <c r="B25" s="33" t="str">
        <f t="shared" si="2"/>
        <v>N139</v>
      </c>
      <c r="C25" s="34" t="s">
        <v>1179</v>
      </c>
      <c r="D25" s="293"/>
      <c r="E25" s="293"/>
      <c r="F25" s="293"/>
      <c r="G25" s="293"/>
      <c r="H25" s="293">
        <f t="shared" si="3"/>
        <v>0</v>
      </c>
      <c r="I25" s="293">
        <f t="shared" si="4"/>
        <v>0</v>
      </c>
      <c r="J25" s="293">
        <f ca="1">SUMIF(BTDC!$G$8:$G$30,A25,BTDC!$I$8:$I$30)</f>
        <v>0</v>
      </c>
      <c r="K25" s="293">
        <f ca="1">SUMIF(BTDC!$H$8:$H$30,A25,BTDC!$I$8:$I$30)</f>
        <v>0</v>
      </c>
      <c r="L25" s="293">
        <f t="shared" si="5"/>
        <v>0</v>
      </c>
      <c r="M25" s="293">
        <f t="shared" si="0"/>
        <v>0</v>
      </c>
      <c r="N25" s="294">
        <f t="shared" si="6"/>
        <v>0</v>
      </c>
      <c r="O25" s="52" t="str">
        <f t="shared" si="1"/>
        <v/>
      </c>
      <c r="P25" s="52"/>
      <c r="Q25" s="52"/>
      <c r="R25" s="52"/>
      <c r="S25" s="52"/>
      <c r="T25" s="52"/>
      <c r="U25" s="52"/>
      <c r="V25" s="52"/>
    </row>
    <row r="26" spans="1:22" s="27" customFormat="1" ht="14.25">
      <c r="A26" s="35" t="s">
        <v>1240</v>
      </c>
      <c r="B26" s="33" t="str">
        <f t="shared" si="2"/>
        <v>D139</v>
      </c>
      <c r="C26" s="34" t="s">
        <v>1178</v>
      </c>
      <c r="D26" s="293"/>
      <c r="E26" s="293"/>
      <c r="F26" s="293"/>
      <c r="G26" s="293"/>
      <c r="H26" s="293">
        <f t="shared" si="3"/>
        <v>0</v>
      </c>
      <c r="I26" s="293">
        <f t="shared" si="4"/>
        <v>0</v>
      </c>
      <c r="J26" s="293">
        <f ca="1">SUMIF(BTDC!$G$8:$G$30,A26,BTDC!$I$8:$I$30)</f>
        <v>0</v>
      </c>
      <c r="K26" s="293">
        <f ca="1">SUMIF(BTDC!$H$8:$H$30,A26,BTDC!$I$8:$I$30)</f>
        <v>0</v>
      </c>
      <c r="L26" s="293">
        <f t="shared" si="5"/>
        <v>0</v>
      </c>
      <c r="M26" s="293">
        <f t="shared" si="0"/>
        <v>0</v>
      </c>
      <c r="N26" s="294">
        <f t="shared" si="6"/>
        <v>0</v>
      </c>
      <c r="O26" s="52" t="str">
        <f t="shared" si="1"/>
        <v/>
      </c>
      <c r="P26" s="52"/>
      <c r="Q26" s="52"/>
      <c r="R26" s="52"/>
      <c r="S26" s="52"/>
      <c r="T26" s="52"/>
      <c r="U26" s="52"/>
      <c r="V26" s="52"/>
    </row>
    <row r="27" spans="1:22" s="27" customFormat="1" ht="14.25">
      <c r="A27" s="35" t="s">
        <v>1237</v>
      </c>
      <c r="B27" s="33" t="s">
        <v>1239</v>
      </c>
      <c r="C27" s="34" t="s">
        <v>1118</v>
      </c>
      <c r="D27" s="293"/>
      <c r="E27" s="293"/>
      <c r="F27" s="293"/>
      <c r="G27" s="293"/>
      <c r="H27" s="293">
        <f t="shared" si="3"/>
        <v>0</v>
      </c>
      <c r="I27" s="293">
        <f t="shared" si="4"/>
        <v>0</v>
      </c>
      <c r="J27" s="293">
        <f ca="1">SUMIF(BTDC!$G$8:$G$30,A27,BTDC!$I$8:$I$30)</f>
        <v>0</v>
      </c>
      <c r="K27" s="293">
        <f ca="1">SUMIF(BTDC!$H$8:$H$30,A27,BTDC!$I$8:$I$30)</f>
        <v>0</v>
      </c>
      <c r="L27" s="293">
        <f t="shared" si="5"/>
        <v>0</v>
      </c>
      <c r="M27" s="293">
        <f t="shared" si="0"/>
        <v>0</v>
      </c>
      <c r="N27" s="294">
        <f t="shared" si="6"/>
        <v>0</v>
      </c>
      <c r="O27" s="52" t="str">
        <f t="shared" si="1"/>
        <v/>
      </c>
      <c r="P27" s="52"/>
      <c r="Q27" s="52"/>
      <c r="R27" s="52"/>
      <c r="S27" s="52"/>
      <c r="T27" s="52"/>
      <c r="U27" s="52"/>
      <c r="V27" s="52"/>
    </row>
    <row r="28" spans="1:22" s="27" customFormat="1" ht="14.25">
      <c r="A28" s="35" t="s">
        <v>1169</v>
      </c>
      <c r="B28" s="33" t="str">
        <f>LEFT(A28,4)</f>
        <v>N142</v>
      </c>
      <c r="C28" s="34" t="s">
        <v>1119</v>
      </c>
      <c r="D28" s="293"/>
      <c r="E28" s="293"/>
      <c r="F28" s="293"/>
      <c r="G28" s="293"/>
      <c r="H28" s="293">
        <f t="shared" si="3"/>
        <v>0</v>
      </c>
      <c r="I28" s="293">
        <f t="shared" si="4"/>
        <v>0</v>
      </c>
      <c r="J28" s="293">
        <f ca="1">SUMIF(BTDC!$G$8:$G$30,A28,BTDC!$I$8:$I$30)</f>
        <v>0</v>
      </c>
      <c r="K28" s="293">
        <f ca="1">SUMIF(BTDC!$H$8:$H$30,A28,BTDC!$I$8:$I$30)</f>
        <v>0</v>
      </c>
      <c r="L28" s="293">
        <f t="shared" si="5"/>
        <v>0</v>
      </c>
      <c r="M28" s="293">
        <f t="shared" si="0"/>
        <v>0</v>
      </c>
      <c r="N28" s="294">
        <f t="shared" si="6"/>
        <v>0</v>
      </c>
      <c r="O28" s="52" t="str">
        <f t="shared" si="1"/>
        <v/>
      </c>
      <c r="P28" s="52"/>
      <c r="Q28" s="52"/>
      <c r="R28" s="52"/>
      <c r="S28" s="52"/>
      <c r="T28" s="52"/>
      <c r="U28" s="52"/>
      <c r="V28" s="52"/>
    </row>
    <row r="29" spans="1:22" s="27" customFormat="1" ht="14.25">
      <c r="A29" s="35" t="s">
        <v>1238</v>
      </c>
      <c r="B29" s="33" t="s">
        <v>1239</v>
      </c>
      <c r="C29" s="34" t="s">
        <v>1120</v>
      </c>
      <c r="D29" s="293"/>
      <c r="E29" s="293"/>
      <c r="F29" s="293"/>
      <c r="G29" s="293"/>
      <c r="H29" s="293">
        <f t="shared" si="3"/>
        <v>0</v>
      </c>
      <c r="I29" s="293">
        <f t="shared" si="4"/>
        <v>0</v>
      </c>
      <c r="J29" s="293">
        <f ca="1">SUMIF(BTDC!$G$8:$G$30,A29,BTDC!$I$8:$I$30)</f>
        <v>0</v>
      </c>
      <c r="K29" s="293">
        <f ca="1">SUMIF(BTDC!$H$8:$H$30,A29,BTDC!$I$8:$I$30)</f>
        <v>0</v>
      </c>
      <c r="L29" s="293">
        <f t="shared" si="5"/>
        <v>0</v>
      </c>
      <c r="M29" s="293">
        <f t="shared" si="0"/>
        <v>0</v>
      </c>
      <c r="N29" s="294">
        <f t="shared" si="6"/>
        <v>0</v>
      </c>
      <c r="O29" s="52" t="str">
        <f t="shared" si="1"/>
        <v/>
      </c>
      <c r="P29" s="52"/>
      <c r="Q29" s="52"/>
      <c r="R29" s="52"/>
      <c r="S29" s="52"/>
      <c r="T29" s="52"/>
      <c r="U29" s="52"/>
      <c r="V29" s="52"/>
    </row>
    <row r="30" spans="1:22" s="27" customFormat="1" ht="14.25">
      <c r="A30" s="35" t="s">
        <v>1224</v>
      </c>
      <c r="B30" s="33" t="str">
        <f t="shared" si="2"/>
        <v>N015</v>
      </c>
      <c r="C30" s="34" t="s">
        <v>1121</v>
      </c>
      <c r="D30" s="293"/>
      <c r="E30" s="293"/>
      <c r="F30" s="293"/>
      <c r="G30" s="293"/>
      <c r="H30" s="293">
        <f t="shared" si="3"/>
        <v>0</v>
      </c>
      <c r="I30" s="293">
        <f t="shared" si="4"/>
        <v>0</v>
      </c>
      <c r="J30" s="293">
        <f ca="1">SUMIF(BTDC!$G$8:$G$30,A30,BTDC!$I$8:$I$30)</f>
        <v>0</v>
      </c>
      <c r="K30" s="293">
        <f ca="1">SUMIF(BTDC!$H$8:$H$30,A30,BTDC!$I$8:$I$30)</f>
        <v>0</v>
      </c>
      <c r="L30" s="293">
        <f t="shared" si="5"/>
        <v>0</v>
      </c>
      <c r="M30" s="293">
        <f t="shared" si="0"/>
        <v>0</v>
      </c>
      <c r="N30" s="294">
        <f t="shared" si="6"/>
        <v>0</v>
      </c>
      <c r="O30" s="52" t="str">
        <f t="shared" si="1"/>
        <v/>
      </c>
      <c r="P30" s="52"/>
      <c r="Q30" s="52"/>
      <c r="R30" s="52"/>
      <c r="S30" s="52"/>
      <c r="T30" s="52"/>
      <c r="U30" s="52"/>
      <c r="V30" s="52"/>
    </row>
    <row r="31" spans="1:22" s="27" customFormat="1" ht="14.25">
      <c r="A31" s="35" t="s">
        <v>1225</v>
      </c>
      <c r="B31" s="33" t="str">
        <f>LEFT(A31,4)</f>
        <v>N015</v>
      </c>
      <c r="C31" s="34" t="s">
        <v>1122</v>
      </c>
      <c r="D31" s="293"/>
      <c r="E31" s="293"/>
      <c r="F31" s="293"/>
      <c r="G31" s="293"/>
      <c r="H31" s="293">
        <f t="shared" si="3"/>
        <v>0</v>
      </c>
      <c r="I31" s="293">
        <f t="shared" si="4"/>
        <v>0</v>
      </c>
      <c r="J31" s="293">
        <f ca="1">SUMIF(BTDC!$G$8:$G$30,A31,BTDC!$I$8:$I$30)</f>
        <v>0</v>
      </c>
      <c r="K31" s="293">
        <f ca="1">SUMIF(BTDC!$H$8:$H$30,A31,BTDC!$I$8:$I$30)</f>
        <v>0</v>
      </c>
      <c r="L31" s="293">
        <f t="shared" si="5"/>
        <v>0</v>
      </c>
      <c r="M31" s="293">
        <f t="shared" si="0"/>
        <v>0</v>
      </c>
      <c r="N31" s="294">
        <f t="shared" si="6"/>
        <v>0</v>
      </c>
      <c r="O31" s="52" t="str">
        <f t="shared" si="1"/>
        <v/>
      </c>
      <c r="P31" s="52"/>
      <c r="Q31" s="52"/>
      <c r="R31" s="52"/>
      <c r="S31" s="52"/>
      <c r="T31" s="52"/>
      <c r="U31" s="52"/>
      <c r="V31" s="52"/>
    </row>
    <row r="32" spans="1:22" s="27" customFormat="1" ht="14.25">
      <c r="A32" s="35" t="s">
        <v>1226</v>
      </c>
      <c r="B32" s="33" t="str">
        <f t="shared" si="2"/>
        <v>N015</v>
      </c>
      <c r="C32" s="34" t="s">
        <v>1123</v>
      </c>
      <c r="D32" s="293"/>
      <c r="E32" s="293"/>
      <c r="F32" s="293"/>
      <c r="G32" s="293"/>
      <c r="H32" s="293">
        <f t="shared" si="3"/>
        <v>0</v>
      </c>
      <c r="I32" s="293">
        <f t="shared" si="4"/>
        <v>0</v>
      </c>
      <c r="J32" s="293">
        <f ca="1">SUMIF(BTDC!$G$8:$G$30,A32,BTDC!$I$8:$I$30)</f>
        <v>0</v>
      </c>
      <c r="K32" s="293">
        <f ca="1">SUMIF(BTDC!$H$8:$H$30,A32,BTDC!$I$8:$I$30)</f>
        <v>0</v>
      </c>
      <c r="L32" s="293">
        <f t="shared" si="5"/>
        <v>0</v>
      </c>
      <c r="M32" s="293">
        <f t="shared" si="0"/>
        <v>0</v>
      </c>
      <c r="N32" s="294">
        <f t="shared" si="6"/>
        <v>0</v>
      </c>
      <c r="O32" s="52" t="str">
        <f t="shared" si="1"/>
        <v/>
      </c>
      <c r="P32" s="52"/>
      <c r="Q32" s="52"/>
      <c r="R32" s="52"/>
      <c r="S32" s="52"/>
      <c r="T32" s="52"/>
      <c r="U32" s="52"/>
      <c r="V32" s="52"/>
    </row>
    <row r="33" spans="1:22" s="27" customFormat="1" ht="14.25">
      <c r="A33" s="35" t="s">
        <v>1227</v>
      </c>
      <c r="B33" s="33" t="str">
        <f t="shared" si="2"/>
        <v>N015</v>
      </c>
      <c r="C33" s="34" t="s">
        <v>1124</v>
      </c>
      <c r="D33" s="293"/>
      <c r="E33" s="293"/>
      <c r="F33" s="293"/>
      <c r="G33" s="293"/>
      <c r="H33" s="293">
        <f t="shared" si="3"/>
        <v>0</v>
      </c>
      <c r="I33" s="293">
        <f t="shared" si="4"/>
        <v>0</v>
      </c>
      <c r="J33" s="293">
        <f ca="1">SUMIF(BTDC!$G$8:$G$30,A33,BTDC!$I$8:$I$30)</f>
        <v>0</v>
      </c>
      <c r="K33" s="293">
        <f ca="1">SUMIF(BTDC!$H$8:$H$30,A33,BTDC!$I$8:$I$30)</f>
        <v>0</v>
      </c>
      <c r="L33" s="293">
        <f t="shared" si="5"/>
        <v>0</v>
      </c>
      <c r="M33" s="293">
        <f t="shared" si="0"/>
        <v>0</v>
      </c>
      <c r="N33" s="294">
        <f t="shared" si="6"/>
        <v>0</v>
      </c>
      <c r="O33" s="52" t="str">
        <f t="shared" si="1"/>
        <v/>
      </c>
      <c r="P33" s="52"/>
      <c r="Q33" s="52"/>
      <c r="R33" s="52"/>
      <c r="S33" s="52"/>
      <c r="T33" s="52"/>
      <c r="U33" s="52"/>
      <c r="V33" s="52"/>
    </row>
    <row r="34" spans="1:22" s="27" customFormat="1" ht="14.25">
      <c r="A34" s="35" t="s">
        <v>1228</v>
      </c>
      <c r="B34" s="33" t="str">
        <f t="shared" si="2"/>
        <v>N015</v>
      </c>
      <c r="C34" s="34" t="s">
        <v>1125</v>
      </c>
      <c r="D34" s="293"/>
      <c r="E34" s="293"/>
      <c r="F34" s="293"/>
      <c r="G34" s="293"/>
      <c r="H34" s="293">
        <f t="shared" si="3"/>
        <v>0</v>
      </c>
      <c r="I34" s="293">
        <f t="shared" si="4"/>
        <v>0</v>
      </c>
      <c r="J34" s="293">
        <f ca="1">SUMIF(BTDC!$G$8:$G$30,A34,BTDC!$I$8:$I$30)</f>
        <v>0</v>
      </c>
      <c r="K34" s="293">
        <f ca="1">SUMIF(BTDC!$H$8:$H$30,A34,BTDC!$I$8:$I$30)</f>
        <v>0</v>
      </c>
      <c r="L34" s="293">
        <f t="shared" si="5"/>
        <v>0</v>
      </c>
      <c r="M34" s="293">
        <f t="shared" si="0"/>
        <v>0</v>
      </c>
      <c r="N34" s="294">
        <f t="shared" si="6"/>
        <v>0</v>
      </c>
      <c r="O34" s="52" t="str">
        <f t="shared" si="1"/>
        <v/>
      </c>
      <c r="P34" s="52"/>
      <c r="Q34" s="52"/>
      <c r="R34" s="52"/>
      <c r="S34" s="52"/>
      <c r="T34" s="52"/>
      <c r="U34" s="52"/>
      <c r="V34" s="52"/>
    </row>
    <row r="35" spans="1:22" s="27" customFormat="1" ht="14.25">
      <c r="A35" s="35" t="s">
        <v>1229</v>
      </c>
      <c r="B35" s="33" t="str">
        <f t="shared" si="2"/>
        <v>N015</v>
      </c>
      <c r="C35" s="34" t="s">
        <v>1157</v>
      </c>
      <c r="D35" s="293"/>
      <c r="E35" s="293"/>
      <c r="F35" s="293"/>
      <c r="G35" s="293"/>
      <c r="H35" s="293">
        <f t="shared" si="3"/>
        <v>0</v>
      </c>
      <c r="I35" s="293">
        <f t="shared" si="4"/>
        <v>0</v>
      </c>
      <c r="J35" s="293">
        <f ca="1">SUMIF(BTDC!$G$8:$G$30,A35,BTDC!$I$8:$I$30)</f>
        <v>0</v>
      </c>
      <c r="K35" s="293">
        <f ca="1">SUMIF(BTDC!$H$8:$H$30,A35,BTDC!$I$8:$I$30)</f>
        <v>0</v>
      </c>
      <c r="L35" s="293">
        <f t="shared" si="5"/>
        <v>0</v>
      </c>
      <c r="M35" s="293">
        <f t="shared" si="0"/>
        <v>0</v>
      </c>
      <c r="N35" s="294">
        <f t="shared" si="6"/>
        <v>0</v>
      </c>
      <c r="O35" s="52" t="str">
        <f t="shared" si="1"/>
        <v/>
      </c>
      <c r="P35" s="52"/>
      <c r="Q35" s="52"/>
      <c r="R35" s="52"/>
      <c r="S35" s="52"/>
      <c r="T35" s="52"/>
      <c r="U35" s="52"/>
      <c r="V35" s="52"/>
    </row>
    <row r="36" spans="1:22" s="27" customFormat="1" ht="14.25">
      <c r="A36" s="35" t="s">
        <v>1230</v>
      </c>
      <c r="B36" s="33" t="str">
        <f t="shared" si="2"/>
        <v>N015</v>
      </c>
      <c r="C36" s="34" t="s">
        <v>1126</v>
      </c>
      <c r="D36" s="293"/>
      <c r="E36" s="293"/>
      <c r="F36" s="293"/>
      <c r="G36" s="293"/>
      <c r="H36" s="293">
        <f t="shared" si="3"/>
        <v>0</v>
      </c>
      <c r="I36" s="293">
        <f t="shared" si="4"/>
        <v>0</v>
      </c>
      <c r="J36" s="293">
        <f ca="1">SUMIF(BTDC!$G$8:$G$30,A36,BTDC!$I$8:$I$30)</f>
        <v>0</v>
      </c>
      <c r="K36" s="293">
        <f ca="1">SUMIF(BTDC!$H$8:$H$30,A36,BTDC!$I$8:$I$30)</f>
        <v>0</v>
      </c>
      <c r="L36" s="293">
        <f t="shared" si="5"/>
        <v>0</v>
      </c>
      <c r="M36" s="293">
        <f t="shared" si="0"/>
        <v>0</v>
      </c>
      <c r="N36" s="294">
        <f t="shared" si="6"/>
        <v>0</v>
      </c>
      <c r="O36" s="52" t="str">
        <f t="shared" si="1"/>
        <v/>
      </c>
      <c r="P36" s="52"/>
      <c r="Q36" s="52"/>
      <c r="R36" s="52"/>
      <c r="S36" s="52"/>
      <c r="T36" s="52"/>
      <c r="U36" s="52"/>
      <c r="V36" s="52"/>
    </row>
    <row r="37" spans="1:22" s="27" customFormat="1" ht="14.25">
      <c r="A37" s="35" t="s">
        <v>1231</v>
      </c>
      <c r="B37" s="33" t="str">
        <f t="shared" si="2"/>
        <v>N015</v>
      </c>
      <c r="C37" s="34" t="s">
        <v>1127</v>
      </c>
      <c r="D37" s="293"/>
      <c r="E37" s="293"/>
      <c r="F37" s="293"/>
      <c r="G37" s="293"/>
      <c r="H37" s="293">
        <f t="shared" si="3"/>
        <v>0</v>
      </c>
      <c r="I37" s="293">
        <f t="shared" si="4"/>
        <v>0</v>
      </c>
      <c r="J37" s="293">
        <f ca="1">SUMIF(BTDC!$G$8:$G$30,A37,BTDC!$I$8:$I$30)</f>
        <v>0</v>
      </c>
      <c r="K37" s="293">
        <f ca="1">SUMIF(BTDC!$H$8:$H$30,A37,BTDC!$I$8:$I$30)</f>
        <v>0</v>
      </c>
      <c r="L37" s="293">
        <f t="shared" si="5"/>
        <v>0</v>
      </c>
      <c r="M37" s="293">
        <f t="shared" si="0"/>
        <v>0</v>
      </c>
      <c r="N37" s="294">
        <f t="shared" si="6"/>
        <v>0</v>
      </c>
      <c r="O37" s="52" t="str">
        <f t="shared" si="1"/>
        <v/>
      </c>
      <c r="P37" s="52"/>
      <c r="Q37" s="52"/>
      <c r="R37" s="52"/>
      <c r="S37" s="52"/>
      <c r="T37" s="52"/>
      <c r="U37" s="52"/>
      <c r="V37" s="52"/>
    </row>
    <row r="38" spans="1:22" s="27" customFormat="1" ht="14.25">
      <c r="A38" s="35" t="s">
        <v>1223</v>
      </c>
      <c r="B38" s="33" t="str">
        <f t="shared" si="2"/>
        <v>N159</v>
      </c>
      <c r="C38" s="34" t="s">
        <v>1128</v>
      </c>
      <c r="D38" s="293"/>
      <c r="E38" s="293"/>
      <c r="F38" s="293"/>
      <c r="G38" s="293"/>
      <c r="H38" s="293">
        <f t="shared" si="3"/>
        <v>0</v>
      </c>
      <c r="I38" s="293">
        <f t="shared" si="4"/>
        <v>0</v>
      </c>
      <c r="J38" s="293">
        <f ca="1">SUMIF(BTDC!$G$8:$G$30,A38,BTDC!$I$8:$I$30)</f>
        <v>0</v>
      </c>
      <c r="K38" s="293">
        <f ca="1">SUMIF(BTDC!$H$8:$H$30,A38,BTDC!$I$8:$I$30)</f>
        <v>0</v>
      </c>
      <c r="L38" s="293">
        <f t="shared" si="5"/>
        <v>0</v>
      </c>
      <c r="M38" s="293">
        <f t="shared" si="0"/>
        <v>0</v>
      </c>
      <c r="N38" s="294">
        <f t="shared" si="6"/>
        <v>0</v>
      </c>
      <c r="O38" s="52" t="str">
        <f t="shared" si="1"/>
        <v/>
      </c>
      <c r="P38" s="52"/>
      <c r="Q38" s="52"/>
      <c r="R38" s="52"/>
      <c r="S38" s="52"/>
      <c r="T38" s="52"/>
      <c r="U38" s="52"/>
      <c r="V38" s="52"/>
    </row>
    <row r="39" spans="1:22" s="27" customFormat="1" ht="14.25">
      <c r="A39" s="35" t="s">
        <v>1242</v>
      </c>
      <c r="B39" s="33" t="str">
        <f t="shared" si="2"/>
        <v>D211</v>
      </c>
      <c r="C39" s="34" t="s">
        <v>1129</v>
      </c>
      <c r="D39" s="293"/>
      <c r="E39" s="293"/>
      <c r="F39" s="293"/>
      <c r="G39" s="293"/>
      <c r="H39" s="293">
        <f t="shared" si="3"/>
        <v>0</v>
      </c>
      <c r="I39" s="293">
        <f t="shared" si="4"/>
        <v>0</v>
      </c>
      <c r="J39" s="293">
        <f ca="1">SUMIF(BTDC!$G$8:$G$30,A39,BTDC!$I$8:$I$30)</f>
        <v>0</v>
      </c>
      <c r="K39" s="293">
        <f ca="1">SUMIF(BTDC!$H$8:$H$30,A39,BTDC!$I$8:$I$30)</f>
        <v>0</v>
      </c>
      <c r="L39" s="293">
        <f t="shared" si="5"/>
        <v>0</v>
      </c>
      <c r="M39" s="293">
        <f t="shared" si="0"/>
        <v>0</v>
      </c>
      <c r="N39" s="294">
        <f t="shared" si="6"/>
        <v>0</v>
      </c>
      <c r="O39" s="52" t="str">
        <f t="shared" si="1"/>
        <v/>
      </c>
      <c r="P39" s="52"/>
      <c r="Q39" s="52"/>
      <c r="R39" s="52"/>
      <c r="S39" s="52"/>
      <c r="T39" s="52"/>
      <c r="U39" s="52"/>
      <c r="V39" s="52"/>
    </row>
    <row r="40" spans="1:22" s="27" customFormat="1" ht="14.25">
      <c r="A40" s="35" t="s">
        <v>1243</v>
      </c>
      <c r="B40" s="33" t="str">
        <f t="shared" si="2"/>
        <v>D212</v>
      </c>
      <c r="C40" s="34" t="s">
        <v>1130</v>
      </c>
      <c r="D40" s="293"/>
      <c r="E40" s="293"/>
      <c r="F40" s="293"/>
      <c r="G40" s="293"/>
      <c r="H40" s="293">
        <f t="shared" si="3"/>
        <v>0</v>
      </c>
      <c r="I40" s="293">
        <f t="shared" si="4"/>
        <v>0</v>
      </c>
      <c r="J40" s="293">
        <f ca="1">SUMIF(BTDC!$G$8:$G$30,A40,BTDC!$I$8:$I$30)</f>
        <v>0</v>
      </c>
      <c r="K40" s="293">
        <f ca="1">SUMIF(BTDC!$H$8:$H$30,A40,BTDC!$I$8:$I$30)</f>
        <v>0</v>
      </c>
      <c r="L40" s="293">
        <f t="shared" si="5"/>
        <v>0</v>
      </c>
      <c r="M40" s="293">
        <f t="shared" si="0"/>
        <v>0</v>
      </c>
      <c r="N40" s="294">
        <f t="shared" si="6"/>
        <v>0</v>
      </c>
      <c r="O40" s="52" t="str">
        <f t="shared" si="1"/>
        <v/>
      </c>
      <c r="P40" s="52"/>
      <c r="Q40" s="52"/>
      <c r="R40" s="52"/>
      <c r="S40" s="52"/>
      <c r="T40" s="52"/>
      <c r="U40" s="52"/>
      <c r="V40" s="52"/>
    </row>
    <row r="41" spans="1:22" s="27" customFormat="1" ht="14.25">
      <c r="A41" s="35" t="s">
        <v>1244</v>
      </c>
      <c r="B41" s="33" t="str">
        <f t="shared" si="2"/>
        <v>D213</v>
      </c>
      <c r="C41" s="34" t="s">
        <v>1131</v>
      </c>
      <c r="D41" s="293"/>
      <c r="E41" s="293"/>
      <c r="F41" s="293"/>
      <c r="G41" s="293"/>
      <c r="H41" s="293">
        <f t="shared" si="3"/>
        <v>0</v>
      </c>
      <c r="I41" s="293">
        <f t="shared" si="4"/>
        <v>0</v>
      </c>
      <c r="J41" s="293">
        <f ca="1">SUMIF(BTDC!$G$8:$G$30,A41,BTDC!$I$8:$I$30)</f>
        <v>0</v>
      </c>
      <c r="K41" s="293">
        <f ca="1">SUMIF(BTDC!$H$8:$H$30,A41,BTDC!$I$8:$I$30)</f>
        <v>0</v>
      </c>
      <c r="L41" s="293">
        <f t="shared" si="5"/>
        <v>0</v>
      </c>
      <c r="M41" s="293">
        <f t="shared" si="0"/>
        <v>0</v>
      </c>
      <c r="N41" s="294">
        <f t="shared" si="6"/>
        <v>0</v>
      </c>
      <c r="O41" s="52" t="str">
        <f t="shared" si="1"/>
        <v/>
      </c>
      <c r="P41" s="52"/>
      <c r="Q41" s="52"/>
      <c r="R41" s="52"/>
      <c r="S41" s="52"/>
      <c r="T41" s="52"/>
      <c r="U41" s="52"/>
      <c r="V41" s="52"/>
    </row>
    <row r="42" spans="1:22" s="27" customFormat="1" ht="14.25">
      <c r="A42" s="35" t="s">
        <v>1246</v>
      </c>
      <c r="B42" s="33" t="str">
        <f t="shared" si="2"/>
        <v>D217</v>
      </c>
      <c r="C42" s="34" t="s">
        <v>1152</v>
      </c>
      <c r="D42" s="293"/>
      <c r="E42" s="293"/>
      <c r="F42" s="293"/>
      <c r="G42" s="293"/>
      <c r="H42" s="293">
        <f t="shared" si="3"/>
        <v>0</v>
      </c>
      <c r="I42" s="293">
        <f t="shared" si="4"/>
        <v>0</v>
      </c>
      <c r="J42" s="293">
        <f ca="1">SUMIF(BTDC!$G$8:$G$30,A42,BTDC!$I$8:$I$30)</f>
        <v>0</v>
      </c>
      <c r="K42" s="293">
        <f ca="1">SUMIF(BTDC!$H$8:$H$30,A42,BTDC!$I$8:$I$30)</f>
        <v>0</v>
      </c>
      <c r="L42" s="293">
        <f t="shared" si="5"/>
        <v>0</v>
      </c>
      <c r="M42" s="293">
        <f t="shared" si="0"/>
        <v>0</v>
      </c>
      <c r="N42" s="294">
        <f t="shared" si="6"/>
        <v>0</v>
      </c>
      <c r="O42" s="52" t="str">
        <f t="shared" si="1"/>
        <v/>
      </c>
      <c r="P42" s="52"/>
      <c r="Q42" s="52"/>
      <c r="R42" s="52"/>
      <c r="S42" s="52"/>
      <c r="T42" s="52"/>
      <c r="U42" s="52"/>
      <c r="V42" s="52"/>
    </row>
    <row r="43" spans="1:22" s="27" customFormat="1" ht="14.25">
      <c r="A43" s="35" t="s">
        <v>1247</v>
      </c>
      <c r="B43" s="33" t="str">
        <f>LEFT(A43,5)</f>
        <v>D2141</v>
      </c>
      <c r="C43" s="34" t="s">
        <v>1272</v>
      </c>
      <c r="D43" s="293"/>
      <c r="E43" s="293"/>
      <c r="F43" s="293"/>
      <c r="G43" s="293"/>
      <c r="H43" s="293">
        <f t="shared" si="3"/>
        <v>0</v>
      </c>
      <c r="I43" s="293">
        <f t="shared" si="4"/>
        <v>0</v>
      </c>
      <c r="J43" s="293">
        <f ca="1">SUMIF(BTDC!$G$8:$G$30,A43,BTDC!$I$8:$I$30)</f>
        <v>0</v>
      </c>
      <c r="K43" s="293">
        <f ca="1">SUMIF(BTDC!$H$8:$H$30,A43,BTDC!$I$8:$I$30)</f>
        <v>0</v>
      </c>
      <c r="L43" s="293">
        <f t="shared" si="5"/>
        <v>0</v>
      </c>
      <c r="M43" s="293">
        <f t="shared" si="0"/>
        <v>0</v>
      </c>
      <c r="N43" s="294">
        <f t="shared" si="6"/>
        <v>0</v>
      </c>
      <c r="O43" s="52" t="str">
        <f t="shared" si="1"/>
        <v/>
      </c>
      <c r="P43" s="52"/>
      <c r="Q43" s="52"/>
      <c r="R43" s="52"/>
      <c r="S43" s="52"/>
      <c r="T43" s="52"/>
      <c r="U43" s="52"/>
      <c r="V43" s="52"/>
    </row>
    <row r="44" spans="1:22" s="27" customFormat="1" ht="14.25">
      <c r="A44" s="35" t="s">
        <v>1248</v>
      </c>
      <c r="B44" s="33" t="str">
        <f>LEFT(A44,5)</f>
        <v>D2142</v>
      </c>
      <c r="C44" s="34" t="s">
        <v>1269</v>
      </c>
      <c r="D44" s="293"/>
      <c r="E44" s="293"/>
      <c r="F44" s="293"/>
      <c r="G44" s="293"/>
      <c r="H44" s="293">
        <f t="shared" si="3"/>
        <v>0</v>
      </c>
      <c r="I44" s="293">
        <f t="shared" si="4"/>
        <v>0</v>
      </c>
      <c r="J44" s="293">
        <f ca="1">SUMIF(BTDC!$G$8:$G$30,A44,BTDC!$I$8:$I$30)</f>
        <v>0</v>
      </c>
      <c r="K44" s="293">
        <f ca="1">SUMIF(BTDC!$H$8:$H$30,A44,BTDC!$I$8:$I$30)</f>
        <v>0</v>
      </c>
      <c r="L44" s="293">
        <f t="shared" si="5"/>
        <v>0</v>
      </c>
      <c r="M44" s="293">
        <f t="shared" si="0"/>
        <v>0</v>
      </c>
      <c r="N44" s="294">
        <f t="shared" si="6"/>
        <v>0</v>
      </c>
      <c r="O44" s="52" t="str">
        <f t="shared" si="1"/>
        <v/>
      </c>
      <c r="P44" s="52"/>
      <c r="Q44" s="52"/>
      <c r="R44" s="52"/>
      <c r="S44" s="52"/>
      <c r="T44" s="52"/>
      <c r="U44" s="52"/>
      <c r="V44" s="52"/>
    </row>
    <row r="45" spans="1:22" s="27" customFormat="1" ht="14.25">
      <c r="A45" s="35" t="s">
        <v>1273</v>
      </c>
      <c r="B45" s="33" t="str">
        <f>LEFT(A45,5)</f>
        <v>D2143</v>
      </c>
      <c r="C45" s="34" t="s">
        <v>1132</v>
      </c>
      <c r="D45" s="293"/>
      <c r="E45" s="293"/>
      <c r="F45" s="293"/>
      <c r="G45" s="293"/>
      <c r="H45" s="293">
        <f t="shared" si="3"/>
        <v>0</v>
      </c>
      <c r="I45" s="293">
        <f t="shared" si="4"/>
        <v>0</v>
      </c>
      <c r="J45" s="293">
        <f ca="1">SUMIF(BTDC!$G$8:$G$30,A45,BTDC!$I$8:$I$30)</f>
        <v>0</v>
      </c>
      <c r="K45" s="293">
        <f ca="1">SUMIF(BTDC!$H$8:$H$30,A45,BTDC!$I$8:$I$30)</f>
        <v>0</v>
      </c>
      <c r="L45" s="293">
        <f t="shared" si="5"/>
        <v>0</v>
      </c>
      <c r="M45" s="293">
        <f t="shared" si="0"/>
        <v>0</v>
      </c>
      <c r="N45" s="294">
        <f t="shared" si="6"/>
        <v>0</v>
      </c>
      <c r="O45" s="52" t="str">
        <f t="shared" si="1"/>
        <v/>
      </c>
      <c r="P45" s="52"/>
      <c r="Q45" s="52"/>
      <c r="R45" s="52"/>
      <c r="S45" s="52"/>
      <c r="T45" s="52"/>
      <c r="U45" s="52"/>
      <c r="V45" s="52"/>
    </row>
    <row r="46" spans="1:22" s="27" customFormat="1" ht="14.25">
      <c r="A46" s="35" t="s">
        <v>1274</v>
      </c>
      <c r="B46" s="33" t="str">
        <f>LEFT(A46,5)</f>
        <v>D2147</v>
      </c>
      <c r="C46" s="34" t="s">
        <v>1153</v>
      </c>
      <c r="D46" s="293"/>
      <c r="E46" s="293"/>
      <c r="F46" s="293"/>
      <c r="G46" s="293"/>
      <c r="H46" s="293">
        <f t="shared" si="3"/>
        <v>0</v>
      </c>
      <c r="I46" s="293">
        <f t="shared" si="4"/>
        <v>0</v>
      </c>
      <c r="J46" s="293">
        <f ca="1">SUMIF(BTDC!$G$8:$G$30,A46,BTDC!$I$8:$I$30)</f>
        <v>0</v>
      </c>
      <c r="K46" s="293">
        <f ca="1">SUMIF(BTDC!$H$8:$H$30,A46,BTDC!$I$8:$I$30)</f>
        <v>0</v>
      </c>
      <c r="L46" s="293">
        <f t="shared" si="5"/>
        <v>0</v>
      </c>
      <c r="M46" s="293">
        <f t="shared" si="0"/>
        <v>0</v>
      </c>
      <c r="N46" s="294">
        <f t="shared" si="6"/>
        <v>0</v>
      </c>
      <c r="O46" s="52" t="str">
        <f t="shared" si="1"/>
        <v/>
      </c>
      <c r="P46" s="52"/>
      <c r="Q46" s="52"/>
      <c r="R46" s="52"/>
      <c r="S46" s="52"/>
      <c r="T46" s="52"/>
      <c r="U46" s="52"/>
      <c r="V46" s="52"/>
    </row>
    <row r="47" spans="1:22" s="27" customFormat="1" ht="14.25">
      <c r="A47" s="35" t="s">
        <v>1181</v>
      </c>
      <c r="B47" s="33" t="str">
        <f t="shared" si="2"/>
        <v>D222</v>
      </c>
      <c r="C47" s="34" t="s">
        <v>1155</v>
      </c>
      <c r="D47" s="293"/>
      <c r="E47" s="293"/>
      <c r="F47" s="293"/>
      <c r="G47" s="293"/>
      <c r="H47" s="293">
        <f t="shared" si="3"/>
        <v>0</v>
      </c>
      <c r="I47" s="293">
        <f t="shared" si="4"/>
        <v>0</v>
      </c>
      <c r="J47" s="293">
        <f ca="1">SUMIF(BTDC!$G$8:$G$30,A47,BTDC!$I$8:$I$30)</f>
        <v>0</v>
      </c>
      <c r="K47" s="293">
        <f ca="1">SUMIF(BTDC!$H$8:$H$30,A47,BTDC!$I$8:$I$30)</f>
        <v>0</v>
      </c>
      <c r="L47" s="293">
        <f t="shared" si="5"/>
        <v>0</v>
      </c>
      <c r="M47" s="293">
        <f t="shared" si="0"/>
        <v>0</v>
      </c>
      <c r="N47" s="294">
        <f t="shared" si="6"/>
        <v>0</v>
      </c>
      <c r="O47" s="52" t="str">
        <f t="shared" si="1"/>
        <v/>
      </c>
      <c r="P47" s="52"/>
      <c r="Q47" s="52"/>
      <c r="R47" s="52"/>
      <c r="S47" s="52"/>
      <c r="T47" s="52"/>
      <c r="U47" s="52"/>
      <c r="V47" s="52"/>
    </row>
    <row r="48" spans="1:22" s="27" customFormat="1" ht="14.25">
      <c r="A48" s="35" t="s">
        <v>1182</v>
      </c>
      <c r="B48" s="33" t="str">
        <f>LEFT(A48,4)</f>
        <v>D223</v>
      </c>
      <c r="C48" s="34" t="s">
        <v>1156</v>
      </c>
      <c r="D48" s="293"/>
      <c r="E48" s="293"/>
      <c r="F48" s="293"/>
      <c r="G48" s="293"/>
      <c r="H48" s="293">
        <f t="shared" si="3"/>
        <v>0</v>
      </c>
      <c r="I48" s="293">
        <f t="shared" si="4"/>
        <v>0</v>
      </c>
      <c r="J48" s="293">
        <f ca="1">SUMIF(BTDC!$G$8:$G$30,A48,BTDC!$I$8:$I$30)</f>
        <v>0</v>
      </c>
      <c r="K48" s="293">
        <f ca="1">SUMIF(BTDC!$H$8:$H$30,A48,BTDC!$I$8:$I$30)</f>
        <v>0</v>
      </c>
      <c r="L48" s="293">
        <f t="shared" si="5"/>
        <v>0</v>
      </c>
      <c r="M48" s="293">
        <f t="shared" si="0"/>
        <v>0</v>
      </c>
      <c r="N48" s="294">
        <f t="shared" si="6"/>
        <v>0</v>
      </c>
      <c r="O48" s="52" t="str">
        <f t="shared" si="1"/>
        <v/>
      </c>
      <c r="P48" s="52"/>
      <c r="Q48" s="52"/>
      <c r="R48" s="52"/>
      <c r="S48" s="52"/>
      <c r="T48" s="52"/>
      <c r="U48" s="52"/>
      <c r="V48" s="52"/>
    </row>
    <row r="49" spans="1:22" s="27" customFormat="1" ht="14.25">
      <c r="A49" s="35" t="s">
        <v>1249</v>
      </c>
      <c r="B49" s="33" t="str">
        <f t="shared" si="2"/>
        <v>D228</v>
      </c>
      <c r="C49" s="34" t="s">
        <v>1154</v>
      </c>
      <c r="D49" s="293"/>
      <c r="E49" s="293"/>
      <c r="F49" s="293"/>
      <c r="G49" s="293"/>
      <c r="H49" s="293">
        <f t="shared" si="3"/>
        <v>0</v>
      </c>
      <c r="I49" s="293">
        <f t="shared" si="4"/>
        <v>0</v>
      </c>
      <c r="J49" s="293">
        <f ca="1">SUMIF(BTDC!$G$8:$G$30,A49,BTDC!$I$8:$I$30)</f>
        <v>0</v>
      </c>
      <c r="K49" s="293">
        <f ca="1">SUMIF(BTDC!$H$8:$H$30,A49,BTDC!$I$8:$I$30)</f>
        <v>0</v>
      </c>
      <c r="L49" s="293">
        <f t="shared" si="5"/>
        <v>0</v>
      </c>
      <c r="M49" s="293">
        <f t="shared" si="0"/>
        <v>0</v>
      </c>
      <c r="N49" s="294">
        <f t="shared" si="6"/>
        <v>0</v>
      </c>
      <c r="O49" s="52" t="str">
        <f t="shared" si="1"/>
        <v/>
      </c>
      <c r="P49" s="52"/>
      <c r="Q49" s="52"/>
      <c r="R49" s="52"/>
      <c r="S49" s="52"/>
      <c r="T49" s="52"/>
      <c r="U49" s="52"/>
      <c r="V49" s="52"/>
    </row>
    <row r="50" spans="1:22" s="27" customFormat="1" ht="14.25">
      <c r="A50" s="35" t="s">
        <v>1250</v>
      </c>
      <c r="B50" s="33" t="str">
        <f t="shared" si="2"/>
        <v>D221</v>
      </c>
      <c r="C50" s="34" t="s">
        <v>1183</v>
      </c>
      <c r="D50" s="293"/>
      <c r="E50" s="293"/>
      <c r="F50" s="293"/>
      <c r="G50" s="293"/>
      <c r="H50" s="293">
        <f t="shared" si="3"/>
        <v>0</v>
      </c>
      <c r="I50" s="293">
        <f t="shared" si="4"/>
        <v>0</v>
      </c>
      <c r="J50" s="293">
        <f ca="1">SUMIF(BTDC!$G$8:$G$30,A50,BTDC!$I$8:$I$30)</f>
        <v>0</v>
      </c>
      <c r="K50" s="293">
        <f ca="1">SUMIF(BTDC!$H$8:$H$30,A50,BTDC!$I$8:$I$30)</f>
        <v>0</v>
      </c>
      <c r="L50" s="293">
        <f t="shared" si="5"/>
        <v>0</v>
      </c>
      <c r="M50" s="293">
        <f t="shared" si="0"/>
        <v>0</v>
      </c>
      <c r="N50" s="294">
        <f t="shared" si="6"/>
        <v>0</v>
      </c>
      <c r="O50" s="52" t="str">
        <f t="shared" si="1"/>
        <v/>
      </c>
      <c r="P50" s="52"/>
      <c r="Q50" s="52"/>
      <c r="R50" s="52"/>
      <c r="S50" s="52"/>
      <c r="T50" s="52"/>
      <c r="U50" s="52"/>
      <c r="V50" s="52"/>
    </row>
    <row r="51" spans="1:22" s="27" customFormat="1" ht="14.25">
      <c r="A51" s="35" t="s">
        <v>1241</v>
      </c>
      <c r="B51" s="33" t="str">
        <f t="shared" si="2"/>
        <v>D022</v>
      </c>
      <c r="C51" s="34" t="s">
        <v>1271</v>
      </c>
      <c r="D51" s="293"/>
      <c r="E51" s="293"/>
      <c r="F51" s="293"/>
      <c r="G51" s="293"/>
      <c r="H51" s="293">
        <f t="shared" si="3"/>
        <v>0</v>
      </c>
      <c r="I51" s="293">
        <f t="shared" si="4"/>
        <v>0</v>
      </c>
      <c r="J51" s="293">
        <f ca="1">SUMIF(BTDC!$G$8:$G$30,A51,BTDC!$I$8:$I$30)</f>
        <v>0</v>
      </c>
      <c r="K51" s="293">
        <f ca="1">SUMIF(BTDC!$H$8:$H$30,A51,BTDC!$I$8:$I$30)</f>
        <v>0</v>
      </c>
      <c r="L51" s="293">
        <f t="shared" si="5"/>
        <v>0</v>
      </c>
      <c r="M51" s="293">
        <f t="shared" si="0"/>
        <v>0</v>
      </c>
      <c r="N51" s="294">
        <f>J51-K51</f>
        <v>0</v>
      </c>
      <c r="O51" s="52" t="str">
        <f t="shared" si="1"/>
        <v/>
      </c>
      <c r="P51" s="52"/>
      <c r="Q51" s="52"/>
      <c r="R51" s="52"/>
      <c r="S51" s="52"/>
      <c r="T51" s="52"/>
      <c r="U51" s="52"/>
      <c r="V51" s="52"/>
    </row>
    <row r="52" spans="1:22" s="27" customFormat="1" ht="14.25">
      <c r="A52" s="35" t="s">
        <v>1245</v>
      </c>
      <c r="B52" s="33" t="str">
        <f t="shared" si="2"/>
        <v>D241</v>
      </c>
      <c r="C52" s="34" t="s">
        <v>1133</v>
      </c>
      <c r="D52" s="293"/>
      <c r="E52" s="293"/>
      <c r="F52" s="293"/>
      <c r="G52" s="293"/>
      <c r="H52" s="293">
        <f t="shared" si="3"/>
        <v>0</v>
      </c>
      <c r="I52" s="293">
        <f t="shared" si="4"/>
        <v>0</v>
      </c>
      <c r="J52" s="293">
        <f ca="1">SUMIF(BTDC!$G$8:$G$30,A52,BTDC!$I$8:$I$30)</f>
        <v>0</v>
      </c>
      <c r="K52" s="293">
        <f ca="1">SUMIF(BTDC!$H$8:$H$30,A52,BTDC!$I$8:$I$30)</f>
        <v>0</v>
      </c>
      <c r="L52" s="293">
        <f t="shared" si="5"/>
        <v>0</v>
      </c>
      <c r="M52" s="293">
        <f t="shared" si="0"/>
        <v>0</v>
      </c>
      <c r="N52" s="294">
        <f t="shared" si="6"/>
        <v>0</v>
      </c>
      <c r="O52" s="52" t="str">
        <f t="shared" si="1"/>
        <v/>
      </c>
      <c r="P52" s="52"/>
      <c r="Q52" s="52"/>
      <c r="R52" s="52"/>
      <c r="S52" s="52"/>
      <c r="T52" s="52"/>
      <c r="U52" s="52"/>
      <c r="V52" s="52"/>
    </row>
    <row r="53" spans="1:22" s="27" customFormat="1" ht="14.25">
      <c r="A53" s="35" t="s">
        <v>1254</v>
      </c>
      <c r="B53" s="33" t="str">
        <f t="shared" si="2"/>
        <v>D024</v>
      </c>
      <c r="C53" s="34" t="s">
        <v>1270</v>
      </c>
      <c r="D53" s="293"/>
      <c r="E53" s="293"/>
      <c r="F53" s="293"/>
      <c r="G53" s="293"/>
      <c r="H53" s="293">
        <f t="shared" si="3"/>
        <v>0</v>
      </c>
      <c r="I53" s="293">
        <f t="shared" si="4"/>
        <v>0</v>
      </c>
      <c r="J53" s="293">
        <f ca="1">SUMIF(BTDC!$G$8:$G$30,A53,BTDC!$I$8:$I$30)</f>
        <v>0</v>
      </c>
      <c r="K53" s="293">
        <f ca="1">SUMIF(BTDC!$H$8:$H$30,A53,BTDC!$I$8:$I$30)</f>
        <v>0</v>
      </c>
      <c r="L53" s="293">
        <f t="shared" si="5"/>
        <v>0</v>
      </c>
      <c r="M53" s="293">
        <f t="shared" si="0"/>
        <v>0</v>
      </c>
      <c r="N53" s="294">
        <f>J53-K53</f>
        <v>0</v>
      </c>
      <c r="O53" s="52" t="str">
        <f t="shared" si="1"/>
        <v/>
      </c>
      <c r="P53" s="52"/>
      <c r="Q53" s="52"/>
      <c r="R53" s="52"/>
      <c r="S53" s="52"/>
      <c r="T53" s="52"/>
      <c r="U53" s="52"/>
      <c r="V53" s="52"/>
    </row>
    <row r="54" spans="1:22" s="27" customFormat="1" ht="14.25">
      <c r="A54" s="35" t="s">
        <v>1251</v>
      </c>
      <c r="B54" s="33" t="str">
        <f t="shared" si="2"/>
        <v>D229</v>
      </c>
      <c r="C54" s="34" t="s">
        <v>1184</v>
      </c>
      <c r="D54" s="293"/>
      <c r="E54" s="293"/>
      <c r="F54" s="293"/>
      <c r="G54" s="293"/>
      <c r="H54" s="293">
        <f t="shared" si="3"/>
        <v>0</v>
      </c>
      <c r="I54" s="293">
        <f t="shared" si="4"/>
        <v>0</v>
      </c>
      <c r="J54" s="293">
        <f ca="1">SUMIF(BTDC!$G$8:$G$30,A54,BTDC!$I$8:$I$30)</f>
        <v>0</v>
      </c>
      <c r="K54" s="293">
        <f ca="1">SUMIF(BTDC!$H$8:$H$30,A54,BTDC!$I$8:$I$30)</f>
        <v>0</v>
      </c>
      <c r="L54" s="293">
        <f t="shared" si="5"/>
        <v>0</v>
      </c>
      <c r="M54" s="293">
        <f t="shared" si="0"/>
        <v>0</v>
      </c>
      <c r="N54" s="294">
        <f t="shared" si="6"/>
        <v>0</v>
      </c>
      <c r="O54" s="52" t="str">
        <f t="shared" si="1"/>
        <v/>
      </c>
      <c r="P54" s="52"/>
      <c r="Q54" s="52"/>
      <c r="R54" s="52"/>
      <c r="S54" s="52"/>
      <c r="T54" s="52"/>
      <c r="U54" s="52"/>
      <c r="V54" s="52"/>
    </row>
    <row r="55" spans="1:22" s="27" customFormat="1" ht="15" customHeight="1">
      <c r="A55" s="35" t="s">
        <v>1252</v>
      </c>
      <c r="B55" s="33" t="str">
        <f t="shared" si="2"/>
        <v>D242</v>
      </c>
      <c r="C55" s="34" t="s">
        <v>1134</v>
      </c>
      <c r="D55" s="293"/>
      <c r="E55" s="293"/>
      <c r="F55" s="293"/>
      <c r="G55" s="293"/>
      <c r="H55" s="293">
        <f t="shared" si="3"/>
        <v>0</v>
      </c>
      <c r="I55" s="293">
        <f t="shared" si="4"/>
        <v>0</v>
      </c>
      <c r="J55" s="293">
        <f ca="1">SUMIF(BTDC!$G$8:$G$30,A55,BTDC!$I$8:$I$30)</f>
        <v>0</v>
      </c>
      <c r="K55" s="293">
        <f ca="1">SUMIF(BTDC!$H$8:$H$30,A55,BTDC!$I$8:$I$30)</f>
        <v>0</v>
      </c>
      <c r="L55" s="293">
        <f t="shared" si="5"/>
        <v>0</v>
      </c>
      <c r="M55" s="293">
        <f t="shared" si="0"/>
        <v>0</v>
      </c>
      <c r="N55" s="294">
        <f t="shared" si="6"/>
        <v>0</v>
      </c>
      <c r="O55" s="52" t="str">
        <f t="shared" si="1"/>
        <v/>
      </c>
      <c r="P55" s="52"/>
      <c r="Q55" s="52"/>
      <c r="R55" s="52"/>
      <c r="S55" s="52"/>
      <c r="T55" s="52"/>
      <c r="U55" s="52"/>
      <c r="V55" s="52"/>
    </row>
    <row r="56" spans="1:22" s="27" customFormat="1" ht="14.25">
      <c r="A56" s="35" t="s">
        <v>1253</v>
      </c>
      <c r="B56" s="33" t="str">
        <f t="shared" si="2"/>
        <v>D262</v>
      </c>
      <c r="C56" s="34" t="s">
        <v>1185</v>
      </c>
      <c r="D56" s="293"/>
      <c r="E56" s="293"/>
      <c r="F56" s="293"/>
      <c r="G56" s="293"/>
      <c r="H56" s="293">
        <f t="shared" si="3"/>
        <v>0</v>
      </c>
      <c r="I56" s="293">
        <f t="shared" si="4"/>
        <v>0</v>
      </c>
      <c r="J56" s="293">
        <f ca="1">SUMIF(BTDC!$G$8:$G$30,A56,BTDC!$I$8:$I$30)</f>
        <v>0</v>
      </c>
      <c r="K56" s="293">
        <f ca="1">SUMIF(BTDC!$H$8:$H$30,A56,BTDC!$I$8:$I$30)</f>
        <v>0</v>
      </c>
      <c r="L56" s="293">
        <f t="shared" si="5"/>
        <v>0</v>
      </c>
      <c r="M56" s="293">
        <f t="shared" si="0"/>
        <v>0</v>
      </c>
      <c r="N56" s="294">
        <f t="shared" si="6"/>
        <v>0</v>
      </c>
      <c r="O56" s="52" t="str">
        <f t="shared" si="1"/>
        <v/>
      </c>
      <c r="P56" s="52"/>
      <c r="Q56" s="52"/>
      <c r="R56" s="52"/>
      <c r="S56" s="52"/>
      <c r="T56" s="52"/>
      <c r="U56" s="52"/>
      <c r="V56" s="52"/>
    </row>
    <row r="57" spans="1:22" s="27" customFormat="1" ht="14.25">
      <c r="A57" s="35" t="s">
        <v>1193</v>
      </c>
      <c r="B57" s="33" t="str">
        <f t="shared" si="2"/>
        <v>N311</v>
      </c>
      <c r="C57" s="34" t="s">
        <v>1135</v>
      </c>
      <c r="D57" s="293"/>
      <c r="E57" s="293"/>
      <c r="F57" s="293"/>
      <c r="G57" s="293"/>
      <c r="H57" s="293">
        <f t="shared" si="3"/>
        <v>0</v>
      </c>
      <c r="I57" s="293">
        <f t="shared" si="4"/>
        <v>0</v>
      </c>
      <c r="J57" s="293">
        <f ca="1">SUMIF(BTDC!$G$8:$G$30,A57,BTDC!$I$8:$I$30)</f>
        <v>0</v>
      </c>
      <c r="K57" s="293">
        <f ca="1">SUMIF(BTDC!$H$8:$H$30,A57,BTDC!$I$8:$I$30)</f>
        <v>0</v>
      </c>
      <c r="L57" s="293">
        <f t="shared" si="5"/>
        <v>0</v>
      </c>
      <c r="M57" s="293">
        <f t="shared" si="0"/>
        <v>0</v>
      </c>
      <c r="N57" s="294">
        <f>K57-J57</f>
        <v>0</v>
      </c>
      <c r="O57" s="52" t="str">
        <f t="shared" si="1"/>
        <v/>
      </c>
      <c r="P57" s="52"/>
      <c r="Q57" s="52"/>
      <c r="R57" s="52"/>
      <c r="S57" s="52"/>
      <c r="T57" s="52"/>
      <c r="U57" s="52"/>
      <c r="V57" s="52"/>
    </row>
    <row r="58" spans="1:22" s="27" customFormat="1" ht="14.25">
      <c r="A58" s="35" t="s">
        <v>1194</v>
      </c>
      <c r="B58" s="33" t="str">
        <f t="shared" si="2"/>
        <v>N331</v>
      </c>
      <c r="C58" s="37" t="s">
        <v>1136</v>
      </c>
      <c r="D58" s="293"/>
      <c r="E58" s="293"/>
      <c r="F58" s="293"/>
      <c r="G58" s="293"/>
      <c r="H58" s="293"/>
      <c r="I58" s="293"/>
      <c r="J58" s="293">
        <f ca="1">SUMIF(BTDC!$G$8:$G$30,A58,BTDC!$I$8:$I$30)</f>
        <v>0</v>
      </c>
      <c r="K58" s="293">
        <f ca="1">SUMIF(BTDC!$H$8:$H$30,A58,BTDC!$I$8:$I$30)</f>
        <v>0</v>
      </c>
      <c r="L58" s="293">
        <f t="shared" si="5"/>
        <v>0</v>
      </c>
      <c r="M58" s="293">
        <f t="shared" si="0"/>
        <v>0</v>
      </c>
      <c r="N58" s="294">
        <f t="shared" ref="N58:N87" si="7">K58-J58</f>
        <v>0</v>
      </c>
      <c r="O58" s="52" t="str">
        <f t="shared" si="1"/>
        <v/>
      </c>
      <c r="P58" s="52"/>
      <c r="Q58" s="52"/>
      <c r="R58" s="52"/>
      <c r="S58" s="52"/>
      <c r="T58" s="52"/>
      <c r="U58" s="52"/>
      <c r="V58" s="52"/>
    </row>
    <row r="59" spans="1:22" s="27" customFormat="1" ht="14.25">
      <c r="A59" s="35" t="s">
        <v>1186</v>
      </c>
      <c r="B59" s="33" t="str">
        <f t="shared" si="2"/>
        <v>A131</v>
      </c>
      <c r="C59" s="34" t="s">
        <v>1137</v>
      </c>
      <c r="D59" s="293"/>
      <c r="E59" s="293"/>
      <c r="F59" s="293"/>
      <c r="G59" s="293"/>
      <c r="H59" s="293">
        <f t="shared" si="3"/>
        <v>0</v>
      </c>
      <c r="I59" s="293">
        <f t="shared" si="4"/>
        <v>0</v>
      </c>
      <c r="J59" s="293">
        <f ca="1">SUMIF(BTDC!$G$8:$G$30,A59,BTDC!$I$8:$I$30)</f>
        <v>0</v>
      </c>
      <c r="K59" s="293">
        <f ca="1">SUMIF(BTDC!$H$8:$H$30,A59,BTDC!$I$8:$I$30)</f>
        <v>0</v>
      </c>
      <c r="L59" s="293">
        <f t="shared" si="5"/>
        <v>0</v>
      </c>
      <c r="M59" s="293">
        <f t="shared" si="0"/>
        <v>0</v>
      </c>
      <c r="N59" s="294">
        <f t="shared" si="7"/>
        <v>0</v>
      </c>
      <c r="O59" s="52" t="str">
        <f t="shared" si="1"/>
        <v/>
      </c>
      <c r="P59" s="52"/>
      <c r="Q59" s="52"/>
      <c r="R59" s="52"/>
      <c r="S59" s="52"/>
      <c r="T59" s="52"/>
      <c r="U59" s="52"/>
      <c r="V59" s="52"/>
    </row>
    <row r="60" spans="1:22" s="27" customFormat="1" ht="14.25">
      <c r="A60" s="35" t="s">
        <v>1195</v>
      </c>
      <c r="B60" s="33" t="str">
        <f t="shared" si="2"/>
        <v>N333</v>
      </c>
      <c r="C60" s="34" t="s">
        <v>1139</v>
      </c>
      <c r="D60" s="293"/>
      <c r="E60" s="293"/>
      <c r="F60" s="293"/>
      <c r="G60" s="293"/>
      <c r="H60" s="293">
        <f t="shared" si="3"/>
        <v>0</v>
      </c>
      <c r="I60" s="293">
        <f t="shared" si="4"/>
        <v>0</v>
      </c>
      <c r="J60" s="293">
        <f ca="1">SUMIF(BTDC!$G$8:$G$30,A60,BTDC!$I$8:$I$30)</f>
        <v>0</v>
      </c>
      <c r="K60" s="293" t="e">
        <f ca="1">SUMIF(BTDC!$H$8:$H$30,A60,BTDC!$I$8:$I$30)</f>
        <v>#REF!</v>
      </c>
      <c r="L60" s="293">
        <f t="shared" si="5"/>
        <v>0</v>
      </c>
      <c r="M60" s="293" t="e">
        <f t="shared" si="0"/>
        <v>#REF!</v>
      </c>
      <c r="N60" s="294" t="e">
        <f t="shared" si="7"/>
        <v>#REF!</v>
      </c>
      <c r="O60" s="52" t="e">
        <f t="shared" si="1"/>
        <v>#REF!</v>
      </c>
      <c r="P60" s="52"/>
      <c r="Q60" s="52"/>
      <c r="R60" s="52"/>
      <c r="S60" s="52"/>
      <c r="T60" s="52"/>
      <c r="U60" s="52"/>
      <c r="V60" s="52"/>
    </row>
    <row r="61" spans="1:22" s="27" customFormat="1" ht="14.25">
      <c r="A61" s="35" t="s">
        <v>1196</v>
      </c>
      <c r="B61" s="33" t="str">
        <f t="shared" si="2"/>
        <v>N334</v>
      </c>
      <c r="C61" s="34" t="s">
        <v>1140</v>
      </c>
      <c r="D61" s="293"/>
      <c r="E61" s="293"/>
      <c r="F61" s="293"/>
      <c r="G61" s="293"/>
      <c r="H61" s="293">
        <f t="shared" si="3"/>
        <v>0</v>
      </c>
      <c r="I61" s="293">
        <f t="shared" si="4"/>
        <v>0</v>
      </c>
      <c r="J61" s="293">
        <f ca="1">SUMIF(BTDC!$G$8:$G$30,A61,BTDC!$I$8:$I$30)</f>
        <v>0</v>
      </c>
      <c r="K61" s="293">
        <f ca="1">SUMIF(BTDC!$H$8:$H$30,A61,BTDC!$I$8:$I$30)</f>
        <v>0</v>
      </c>
      <c r="L61" s="293">
        <f t="shared" si="5"/>
        <v>0</v>
      </c>
      <c r="M61" s="293">
        <f t="shared" si="0"/>
        <v>0</v>
      </c>
      <c r="N61" s="294">
        <f t="shared" si="7"/>
        <v>0</v>
      </c>
      <c r="O61" s="52" t="str">
        <f t="shared" si="1"/>
        <v/>
      </c>
      <c r="P61" s="52"/>
      <c r="Q61" s="52"/>
      <c r="R61" s="52"/>
      <c r="S61" s="52"/>
      <c r="T61" s="52"/>
      <c r="U61" s="52"/>
      <c r="V61" s="52"/>
    </row>
    <row r="62" spans="1:22" s="27" customFormat="1" ht="14.25">
      <c r="A62" s="35" t="s">
        <v>1197</v>
      </c>
      <c r="B62" s="33" t="str">
        <f t="shared" si="2"/>
        <v>N335</v>
      </c>
      <c r="C62" s="34" t="s">
        <v>1141</v>
      </c>
      <c r="D62" s="293"/>
      <c r="E62" s="293"/>
      <c r="F62" s="293"/>
      <c r="G62" s="293"/>
      <c r="H62" s="293">
        <f t="shared" si="3"/>
        <v>0</v>
      </c>
      <c r="I62" s="293">
        <f t="shared" si="4"/>
        <v>0</v>
      </c>
      <c r="J62" s="293">
        <f ca="1">SUMIF(BTDC!$G$8:$G$30,A62,BTDC!$I$8:$I$30)</f>
        <v>0</v>
      </c>
      <c r="K62" s="293">
        <f ca="1">SUMIF(BTDC!$H$8:$H$30,A62,BTDC!$I$8:$I$30)</f>
        <v>0</v>
      </c>
      <c r="L62" s="293">
        <f t="shared" si="5"/>
        <v>0</v>
      </c>
      <c r="M62" s="293">
        <f t="shared" si="0"/>
        <v>0</v>
      </c>
      <c r="N62" s="294">
        <f t="shared" si="7"/>
        <v>0</v>
      </c>
      <c r="O62" s="52" t="str">
        <f t="shared" si="1"/>
        <v/>
      </c>
      <c r="P62" s="52"/>
      <c r="Q62" s="52"/>
      <c r="R62" s="52"/>
      <c r="S62" s="52"/>
      <c r="T62" s="52"/>
      <c r="U62" s="52"/>
      <c r="V62" s="52"/>
    </row>
    <row r="63" spans="1:22" s="27" customFormat="1" ht="14.25">
      <c r="A63" s="35" t="s">
        <v>1192</v>
      </c>
      <c r="B63" s="33" t="str">
        <f t="shared" si="2"/>
        <v>N336</v>
      </c>
      <c r="C63" s="34" t="s">
        <v>1142</v>
      </c>
      <c r="D63" s="293"/>
      <c r="E63" s="293"/>
      <c r="F63" s="293"/>
      <c r="G63" s="293"/>
      <c r="H63" s="293">
        <f t="shared" si="3"/>
        <v>0</v>
      </c>
      <c r="I63" s="293">
        <f t="shared" si="4"/>
        <v>0</v>
      </c>
      <c r="J63" s="293">
        <f ca="1">SUMIF(BTDC!$G$8:$G$30,A63,BTDC!$I$8:$I$30)</f>
        <v>91265759309</v>
      </c>
      <c r="K63" s="293">
        <f ca="1">SUMIF(BTDC!$H$8:$H$30,A63,BTDC!$I$8:$I$30)</f>
        <v>0</v>
      </c>
      <c r="L63" s="293">
        <f t="shared" si="5"/>
        <v>91265759309</v>
      </c>
      <c r="M63" s="293">
        <f t="shared" si="0"/>
        <v>0</v>
      </c>
      <c r="N63" s="294">
        <f t="shared" si="7"/>
        <v>-91265759309</v>
      </c>
      <c r="O63" s="52" t="str">
        <f t="shared" si="1"/>
        <v>Print</v>
      </c>
      <c r="P63" s="52"/>
      <c r="Q63" s="52"/>
      <c r="R63" s="52"/>
      <c r="S63" s="52"/>
      <c r="T63" s="52"/>
      <c r="U63" s="52"/>
      <c r="V63" s="52"/>
    </row>
    <row r="64" spans="1:22" s="27" customFormat="1" ht="14.25">
      <c r="A64" s="35" t="s">
        <v>1199</v>
      </c>
      <c r="B64" s="33" t="str">
        <f t="shared" si="2"/>
        <v>N338</v>
      </c>
      <c r="C64" s="34" t="s">
        <v>1143</v>
      </c>
      <c r="D64" s="299"/>
      <c r="E64" s="293"/>
      <c r="F64" s="293"/>
      <c r="G64" s="293"/>
      <c r="H64" s="293"/>
      <c r="I64" s="293"/>
      <c r="J64" s="293">
        <f ca="1">SUMIF(BTDC!$G$8:$G$30,A64,BTDC!$I$8:$I$30)</f>
        <v>0</v>
      </c>
      <c r="K64" s="293">
        <f ca="1">SUMIF(BTDC!$H$8:$H$30,A64,BTDC!$I$8:$I$30)</f>
        <v>0</v>
      </c>
      <c r="L64" s="293">
        <f t="shared" si="5"/>
        <v>0</v>
      </c>
      <c r="M64" s="293">
        <f t="shared" si="0"/>
        <v>0</v>
      </c>
      <c r="N64" s="294">
        <f>K64-J64</f>
        <v>0</v>
      </c>
      <c r="O64" s="52" t="str">
        <f t="shared" si="1"/>
        <v/>
      </c>
      <c r="P64" s="52"/>
      <c r="Q64" s="52"/>
      <c r="R64" s="52"/>
      <c r="S64" s="52"/>
      <c r="T64" s="52"/>
      <c r="U64" s="52"/>
      <c r="V64" s="52"/>
    </row>
    <row r="65" spans="1:22" s="27" customFormat="1" ht="14.25">
      <c r="A65" s="35" t="s">
        <v>1301</v>
      </c>
      <c r="B65" s="33" t="str">
        <f t="shared" si="2"/>
        <v>N339</v>
      </c>
      <c r="C65" s="34" t="s">
        <v>1302</v>
      </c>
      <c r="D65" s="293"/>
      <c r="E65" s="293"/>
      <c r="F65" s="293"/>
      <c r="G65" s="293"/>
      <c r="H65" s="293">
        <f t="shared" si="3"/>
        <v>0</v>
      </c>
      <c r="I65" s="293">
        <f t="shared" si="4"/>
        <v>0</v>
      </c>
      <c r="J65" s="293">
        <f ca="1">SUMIF(BTDC!$G$8:$G$30,A65,BTDC!$I$8:$I$30)</f>
        <v>0</v>
      </c>
      <c r="K65" s="293">
        <f ca="1">SUMIF(BTDC!$H$8:$H$30,A65,BTDC!$I$8:$I$30)</f>
        <v>0</v>
      </c>
      <c r="L65" s="293">
        <f t="shared" si="5"/>
        <v>0</v>
      </c>
      <c r="M65" s="293">
        <f t="shared" si="0"/>
        <v>0</v>
      </c>
      <c r="N65" s="294">
        <f t="shared" si="7"/>
        <v>0</v>
      </c>
      <c r="O65" s="52" t="str">
        <f t="shared" si="1"/>
        <v/>
      </c>
      <c r="P65" s="52"/>
      <c r="Q65" s="52"/>
      <c r="R65" s="52"/>
      <c r="S65" s="52"/>
      <c r="T65" s="52"/>
      <c r="U65" s="52"/>
      <c r="V65" s="52"/>
    </row>
    <row r="66" spans="1:22" s="27" customFormat="1" ht="14.25">
      <c r="A66" s="35" t="s">
        <v>1198</v>
      </c>
      <c r="B66" s="33" t="str">
        <f t="shared" si="2"/>
        <v>N318</v>
      </c>
      <c r="C66" s="34" t="s">
        <v>1189</v>
      </c>
      <c r="D66" s="293"/>
      <c r="E66" s="293"/>
      <c r="F66" s="293"/>
      <c r="G66" s="293"/>
      <c r="H66" s="293">
        <f t="shared" si="3"/>
        <v>0</v>
      </c>
      <c r="I66" s="293">
        <f t="shared" si="4"/>
        <v>0</v>
      </c>
      <c r="J66" s="293">
        <f ca="1">SUMIF(BTDC!$G$8:$G$30,A66,BTDC!$I$8:$I$30)</f>
        <v>0</v>
      </c>
      <c r="K66" s="293">
        <f ca="1">SUMIF(BTDC!$H$8:$H$30,A66,BTDC!$I$8:$I$30)</f>
        <v>0</v>
      </c>
      <c r="L66" s="293">
        <f t="shared" si="5"/>
        <v>0</v>
      </c>
      <c r="M66" s="293">
        <f t="shared" si="0"/>
        <v>0</v>
      </c>
      <c r="N66" s="294">
        <f t="shared" si="7"/>
        <v>0</v>
      </c>
      <c r="O66" s="52" t="str">
        <f t="shared" si="1"/>
        <v/>
      </c>
      <c r="P66" s="52"/>
      <c r="Q66" s="52"/>
      <c r="R66" s="52"/>
      <c r="S66" s="52"/>
      <c r="T66" s="52"/>
      <c r="U66" s="52"/>
      <c r="V66" s="52"/>
    </row>
    <row r="67" spans="1:22" s="27" customFormat="1" ht="14.25">
      <c r="A67" s="35" t="s">
        <v>1201</v>
      </c>
      <c r="B67" s="33" t="str">
        <f t="shared" si="2"/>
        <v>D331</v>
      </c>
      <c r="C67" s="34" t="s">
        <v>1203</v>
      </c>
      <c r="D67" s="293"/>
      <c r="E67" s="293"/>
      <c r="F67" s="293"/>
      <c r="G67" s="293"/>
      <c r="H67" s="293">
        <f t="shared" si="3"/>
        <v>0</v>
      </c>
      <c r="I67" s="293">
        <f t="shared" si="4"/>
        <v>0</v>
      </c>
      <c r="J67" s="293">
        <f ca="1">SUMIF(BTDC!$G$8:$G$30,A67,BTDC!$I$8:$I$30)</f>
        <v>0</v>
      </c>
      <c r="K67" s="293">
        <f ca="1">SUMIF(BTDC!$H$8:$H$30,A67,BTDC!$I$8:$I$30)</f>
        <v>0</v>
      </c>
      <c r="L67" s="293">
        <f t="shared" si="5"/>
        <v>0</v>
      </c>
      <c r="M67" s="293">
        <f t="shared" si="0"/>
        <v>0</v>
      </c>
      <c r="N67" s="294">
        <f t="shared" si="7"/>
        <v>0</v>
      </c>
      <c r="O67" s="52" t="str">
        <f t="shared" si="1"/>
        <v/>
      </c>
      <c r="P67" s="52"/>
      <c r="Q67" s="52"/>
      <c r="R67" s="52"/>
      <c r="S67" s="52"/>
      <c r="T67" s="52"/>
      <c r="U67" s="52"/>
      <c r="V67" s="52"/>
    </row>
    <row r="68" spans="1:22" s="27" customFormat="1" ht="14.25">
      <c r="A68" s="35" t="s">
        <v>1325</v>
      </c>
      <c r="B68" s="33" t="s">
        <v>1325</v>
      </c>
      <c r="C68" s="34" t="s">
        <v>1307</v>
      </c>
      <c r="D68" s="293"/>
      <c r="E68" s="293"/>
      <c r="F68" s="293"/>
      <c r="G68" s="293"/>
      <c r="H68" s="293">
        <f t="shared" si="3"/>
        <v>0</v>
      </c>
      <c r="I68" s="293">
        <f t="shared" si="4"/>
        <v>0</v>
      </c>
      <c r="J68" s="293">
        <f ca="1">SUMIF(BTDC!$G$8:$G$30,A68,BTDC!$I$8:$I$30)</f>
        <v>0</v>
      </c>
      <c r="K68" s="293">
        <f ca="1">SUMIF(BTDC!$H$8:$H$30,A68,BTDC!$I$8:$I$30)</f>
        <v>0</v>
      </c>
      <c r="L68" s="293">
        <f t="shared" si="5"/>
        <v>0</v>
      </c>
      <c r="M68" s="293">
        <f t="shared" si="0"/>
        <v>0</v>
      </c>
      <c r="N68" s="294">
        <f>K68-J68</f>
        <v>0</v>
      </c>
      <c r="O68" s="52" t="str">
        <f t="shared" si="1"/>
        <v/>
      </c>
      <c r="P68" s="52"/>
      <c r="Q68" s="52"/>
      <c r="R68" s="52"/>
      <c r="S68" s="52"/>
      <c r="T68" s="52"/>
      <c r="U68" s="52"/>
      <c r="V68" s="52"/>
    </row>
    <row r="69" spans="1:22" s="27" customFormat="1" ht="14.25">
      <c r="A69" s="35" t="s">
        <v>1191</v>
      </c>
      <c r="B69" s="33" t="str">
        <f t="shared" si="2"/>
        <v>D336</v>
      </c>
      <c r="C69" s="34" t="s">
        <v>1204</v>
      </c>
      <c r="D69" s="293"/>
      <c r="E69" s="293"/>
      <c r="F69" s="293"/>
      <c r="G69" s="293"/>
      <c r="H69" s="293">
        <f t="shared" si="3"/>
        <v>0</v>
      </c>
      <c r="I69" s="293">
        <f t="shared" si="4"/>
        <v>0</v>
      </c>
      <c r="J69" s="293">
        <f ca="1">SUMIF(BTDC!$G$8:$G$30,A69,BTDC!$I$8:$I$30)</f>
        <v>0</v>
      </c>
      <c r="K69" s="293">
        <f ca="1">SUMIF(BTDC!$H$8:$H$30,A69,BTDC!$I$8:$I$30)</f>
        <v>0</v>
      </c>
      <c r="L69" s="293">
        <f t="shared" si="5"/>
        <v>0</v>
      </c>
      <c r="M69" s="293">
        <f t="shared" si="0"/>
        <v>0</v>
      </c>
      <c r="N69" s="294">
        <f t="shared" si="7"/>
        <v>0</v>
      </c>
      <c r="O69" s="52" t="str">
        <f t="shared" si="1"/>
        <v/>
      </c>
      <c r="P69" s="52"/>
      <c r="Q69" s="52"/>
      <c r="R69" s="52"/>
      <c r="S69" s="52"/>
      <c r="T69" s="52"/>
      <c r="U69" s="52"/>
      <c r="V69" s="52"/>
    </row>
    <row r="70" spans="1:22" s="27" customFormat="1" ht="14.25">
      <c r="A70" s="35" t="s">
        <v>1200</v>
      </c>
      <c r="B70" s="33" t="str">
        <f>LEFT(A70,4)</f>
        <v>D338</v>
      </c>
      <c r="C70" s="34" t="s">
        <v>1205</v>
      </c>
      <c r="D70" s="293"/>
      <c r="E70" s="293"/>
      <c r="F70" s="293"/>
      <c r="G70" s="293"/>
      <c r="H70" s="293">
        <f t="shared" si="3"/>
        <v>0</v>
      </c>
      <c r="I70" s="293">
        <f t="shared" si="4"/>
        <v>0</v>
      </c>
      <c r="J70" s="293">
        <f ca="1">SUMIF(BTDC!$G$8:$G$30,A70,BTDC!$I$8:$I$30)</f>
        <v>0</v>
      </c>
      <c r="K70" s="293">
        <f ca="1">SUMIF(BTDC!$H$8:$H$30,A70,BTDC!$I$8:$I$30)</f>
        <v>0</v>
      </c>
      <c r="L70" s="293">
        <f t="shared" si="5"/>
        <v>0</v>
      </c>
      <c r="M70" s="293">
        <f t="shared" si="0"/>
        <v>0</v>
      </c>
      <c r="N70" s="294">
        <f>K70-J70</f>
        <v>0</v>
      </c>
      <c r="O70" s="52" t="str">
        <f t="shared" si="1"/>
        <v/>
      </c>
      <c r="P70" s="52"/>
      <c r="Q70" s="52"/>
      <c r="R70" s="52"/>
      <c r="S70" s="52"/>
      <c r="T70" s="52"/>
      <c r="U70" s="52"/>
      <c r="V70" s="52"/>
    </row>
    <row r="71" spans="1:22" s="27" customFormat="1" ht="14.25">
      <c r="A71" s="35" t="s">
        <v>1305</v>
      </c>
      <c r="B71" s="33" t="str">
        <f>LEFT(A71,4)</f>
        <v>D339</v>
      </c>
      <c r="C71" s="34" t="s">
        <v>1306</v>
      </c>
      <c r="D71" s="293"/>
      <c r="E71" s="293"/>
      <c r="F71" s="293"/>
      <c r="G71" s="293"/>
      <c r="H71" s="293">
        <f t="shared" si="3"/>
        <v>0</v>
      </c>
      <c r="I71" s="293">
        <f t="shared" si="4"/>
        <v>0</v>
      </c>
      <c r="J71" s="293">
        <f ca="1">SUMIF(BTDC!$G$8:$G$30,A71,BTDC!$I$8:$I$30)</f>
        <v>0</v>
      </c>
      <c r="K71" s="293">
        <f ca="1">SUMIF(BTDC!$H$8:$H$30,A71,BTDC!$I$8:$I$30)</f>
        <v>0</v>
      </c>
      <c r="L71" s="293">
        <f t="shared" si="5"/>
        <v>0</v>
      </c>
      <c r="M71" s="293">
        <f t="shared" ref="M71:M102" si="8">I71+K71</f>
        <v>0</v>
      </c>
      <c r="N71" s="294">
        <f t="shared" si="7"/>
        <v>0</v>
      </c>
      <c r="O71" s="52" t="str">
        <f t="shared" si="1"/>
        <v/>
      </c>
      <c r="P71" s="52"/>
      <c r="Q71" s="52"/>
      <c r="R71" s="52"/>
      <c r="S71" s="52"/>
      <c r="T71" s="52"/>
      <c r="U71" s="52"/>
      <c r="V71" s="52"/>
    </row>
    <row r="72" spans="1:22" s="27" customFormat="1" ht="14.25">
      <c r="A72" s="35" t="s">
        <v>1190</v>
      </c>
      <c r="B72" s="33" t="str">
        <f t="shared" si="2"/>
        <v>D341</v>
      </c>
      <c r="C72" s="34" t="s">
        <v>1206</v>
      </c>
      <c r="D72" s="293"/>
      <c r="E72" s="293"/>
      <c r="F72" s="293"/>
      <c r="G72" s="293"/>
      <c r="H72" s="293">
        <f t="shared" ref="H72:H102" si="9">IF(D72+F72-E72-G72&gt;0,D72+F72-E72-G72,0)</f>
        <v>0</v>
      </c>
      <c r="I72" s="293">
        <f t="shared" ref="I72:I102" si="10">IF(E72+G72-F72-D72&gt;0,G72+E72-F72-D72,0)</f>
        <v>0</v>
      </c>
      <c r="J72" s="293">
        <f ca="1">SUMIF(BTDC!$G$8:$G$30,A72,BTDC!$I$8:$I$30)</f>
        <v>0</v>
      </c>
      <c r="K72" s="293">
        <f ca="1">SUMIF(BTDC!$H$8:$H$30,A72,BTDC!$I$8:$I$30)</f>
        <v>0</v>
      </c>
      <c r="L72" s="293">
        <f t="shared" ref="L72:L102" si="11">H72+J72</f>
        <v>0</v>
      </c>
      <c r="M72" s="293">
        <f t="shared" si="8"/>
        <v>0</v>
      </c>
      <c r="N72" s="294">
        <f t="shared" si="7"/>
        <v>0</v>
      </c>
      <c r="O72" s="52" t="str">
        <f t="shared" ref="O72:O104" si="12">IF(OR(J72&lt;&gt;0,K72&lt;&gt;0),"Print","")</f>
        <v/>
      </c>
      <c r="P72" s="52"/>
      <c r="Q72" s="52"/>
      <c r="R72" s="52"/>
      <c r="S72" s="52"/>
      <c r="T72" s="52"/>
      <c r="U72" s="52"/>
      <c r="V72" s="52"/>
    </row>
    <row r="73" spans="1:22" s="27" customFormat="1" ht="14.25">
      <c r="A73" s="35" t="s">
        <v>1202</v>
      </c>
      <c r="B73" s="33" t="str">
        <f t="shared" si="2"/>
        <v>D333</v>
      </c>
      <c r="C73" s="34" t="s">
        <v>1207</v>
      </c>
      <c r="D73" s="293"/>
      <c r="E73" s="293"/>
      <c r="F73" s="293"/>
      <c r="G73" s="293"/>
      <c r="H73" s="293">
        <f t="shared" si="9"/>
        <v>0</v>
      </c>
      <c r="I73" s="293">
        <f t="shared" si="10"/>
        <v>0</v>
      </c>
      <c r="J73" s="293">
        <f ca="1">SUMIF(BTDC!$G$8:$G$30,A73,BTDC!$I$8:$I$30)</f>
        <v>0</v>
      </c>
      <c r="K73" s="293">
        <f ca="1">SUMIF(BTDC!$H$8:$H$30,A73,BTDC!$I$8:$I$30)</f>
        <v>0</v>
      </c>
      <c r="L73" s="293">
        <f t="shared" si="11"/>
        <v>0</v>
      </c>
      <c r="M73" s="293">
        <f t="shared" si="8"/>
        <v>0</v>
      </c>
      <c r="N73" s="294">
        <f t="shared" si="7"/>
        <v>0</v>
      </c>
      <c r="O73" s="52" t="str">
        <f t="shared" si="12"/>
        <v/>
      </c>
      <c r="P73" s="52"/>
      <c r="Q73" s="52"/>
      <c r="R73" s="52"/>
      <c r="S73" s="52"/>
      <c r="T73" s="52"/>
      <c r="U73" s="52"/>
      <c r="V73" s="52"/>
    </row>
    <row r="74" spans="1:22" s="27" customFormat="1" ht="14.25">
      <c r="A74" s="35" t="s">
        <v>1255</v>
      </c>
      <c r="B74" s="33" t="str">
        <f t="shared" si="2"/>
        <v>D411</v>
      </c>
      <c r="C74" s="34" t="s">
        <v>1208</v>
      </c>
      <c r="D74" s="293"/>
      <c r="E74" s="293"/>
      <c r="F74" s="293"/>
      <c r="G74" s="293"/>
      <c r="H74" s="293">
        <f t="shared" si="9"/>
        <v>0</v>
      </c>
      <c r="I74" s="293">
        <f t="shared" si="10"/>
        <v>0</v>
      </c>
      <c r="J74" s="293">
        <f ca="1">SUMIF(BTDC!$G$8:$G$30,A74,BTDC!$I$8:$I$30)</f>
        <v>0</v>
      </c>
      <c r="K74" s="293">
        <f ca="1">SUMIF(BTDC!$H$8:$H$30,A74,BTDC!$I$8:$I$30)</f>
        <v>0</v>
      </c>
      <c r="L74" s="293">
        <f t="shared" si="11"/>
        <v>0</v>
      </c>
      <c r="M74" s="293">
        <f t="shared" si="8"/>
        <v>0</v>
      </c>
      <c r="N74" s="294">
        <f>K74-J74</f>
        <v>0</v>
      </c>
      <c r="O74" s="52" t="str">
        <f t="shared" si="12"/>
        <v/>
      </c>
      <c r="P74" s="52"/>
      <c r="Q74" s="52"/>
      <c r="R74" s="52"/>
      <c r="S74" s="52"/>
      <c r="T74" s="52"/>
      <c r="U74" s="52"/>
      <c r="V74" s="52"/>
    </row>
    <row r="75" spans="1:22" s="27" customFormat="1" ht="14.25">
      <c r="A75" s="35" t="s">
        <v>1309</v>
      </c>
      <c r="B75" s="33" t="s">
        <v>1309</v>
      </c>
      <c r="C75" s="34" t="s">
        <v>1310</v>
      </c>
      <c r="D75" s="293"/>
      <c r="E75" s="293"/>
      <c r="F75" s="293"/>
      <c r="G75" s="293"/>
      <c r="H75" s="293">
        <f t="shared" si="9"/>
        <v>0</v>
      </c>
      <c r="I75" s="293">
        <f t="shared" si="10"/>
        <v>0</v>
      </c>
      <c r="J75" s="293">
        <f ca="1">SUMIF(BTDC!$G$8:$G$30,A75,BTDC!$I$8:$I$30)</f>
        <v>0</v>
      </c>
      <c r="K75" s="293">
        <f ca="1">SUMIF(BTDC!$H$8:$H$30,A75,BTDC!$I$8:$I$30)</f>
        <v>0</v>
      </c>
      <c r="L75" s="293">
        <f t="shared" si="11"/>
        <v>0</v>
      </c>
      <c r="M75" s="293">
        <f t="shared" si="8"/>
        <v>0</v>
      </c>
      <c r="N75" s="294">
        <f t="shared" si="7"/>
        <v>0</v>
      </c>
      <c r="O75" s="52" t="str">
        <f t="shared" si="12"/>
        <v/>
      </c>
      <c r="P75" s="52"/>
      <c r="Q75" s="52"/>
      <c r="R75" s="52"/>
      <c r="S75" s="52"/>
      <c r="T75" s="52"/>
      <c r="U75" s="52"/>
      <c r="V75" s="52"/>
    </row>
    <row r="76" spans="1:22" s="27" customFormat="1" ht="14.25">
      <c r="A76" s="35" t="s">
        <v>1256</v>
      </c>
      <c r="B76" s="33" t="str">
        <f t="shared" si="2"/>
        <v>D417</v>
      </c>
      <c r="C76" s="34" t="s">
        <v>1209</v>
      </c>
      <c r="D76" s="293"/>
      <c r="E76" s="293"/>
      <c r="F76" s="293"/>
      <c r="G76" s="293"/>
      <c r="H76" s="293">
        <f t="shared" si="9"/>
        <v>0</v>
      </c>
      <c r="I76" s="293">
        <f t="shared" si="10"/>
        <v>0</v>
      </c>
      <c r="J76" s="293">
        <f ca="1">SUMIF(BTDC!$G$8:$G$30,A76,BTDC!$I$8:$I$30)</f>
        <v>0</v>
      </c>
      <c r="K76" s="293">
        <f ca="1">SUMIF(BTDC!$H$8:$H$30,A76,BTDC!$I$8:$I$30)</f>
        <v>0</v>
      </c>
      <c r="L76" s="293">
        <f t="shared" si="11"/>
        <v>0</v>
      </c>
      <c r="M76" s="293">
        <f t="shared" si="8"/>
        <v>0</v>
      </c>
      <c r="N76" s="294">
        <f t="shared" si="7"/>
        <v>0</v>
      </c>
      <c r="O76" s="52" t="str">
        <f t="shared" si="12"/>
        <v/>
      </c>
      <c r="P76" s="52"/>
      <c r="Q76" s="52"/>
      <c r="R76" s="52"/>
      <c r="S76" s="52"/>
      <c r="T76" s="52"/>
      <c r="U76" s="52"/>
      <c r="V76" s="52"/>
    </row>
    <row r="77" spans="1:22" s="27" customFormat="1" ht="14.25">
      <c r="A77" s="35" t="s">
        <v>1257</v>
      </c>
      <c r="B77" s="33" t="str">
        <f t="shared" si="2"/>
        <v>D419</v>
      </c>
      <c r="C77" s="34" t="s">
        <v>1210</v>
      </c>
      <c r="D77" s="293"/>
      <c r="E77" s="293"/>
      <c r="F77" s="293"/>
      <c r="G77" s="293"/>
      <c r="H77" s="293">
        <f t="shared" si="9"/>
        <v>0</v>
      </c>
      <c r="I77" s="293">
        <f t="shared" si="10"/>
        <v>0</v>
      </c>
      <c r="J77" s="293">
        <f ca="1">SUMIF(BTDC!$G$8:$G$30,A77,BTDC!$I$8:$I$30)</f>
        <v>0</v>
      </c>
      <c r="K77" s="293">
        <f ca="1">SUMIF(BTDC!$H$8:$H$30,A77,BTDC!$I$8:$I$30)</f>
        <v>0</v>
      </c>
      <c r="L77" s="293">
        <f t="shared" si="11"/>
        <v>0</v>
      </c>
      <c r="M77" s="293">
        <f t="shared" si="8"/>
        <v>0</v>
      </c>
      <c r="N77" s="294">
        <f t="shared" si="7"/>
        <v>0</v>
      </c>
      <c r="O77" s="52" t="str">
        <f t="shared" si="12"/>
        <v/>
      </c>
      <c r="P77" s="52"/>
      <c r="Q77" s="52"/>
      <c r="R77" s="52"/>
      <c r="S77" s="52"/>
      <c r="T77" s="52"/>
      <c r="U77" s="52"/>
      <c r="V77" s="52"/>
    </row>
    <row r="78" spans="1:22" s="27" customFormat="1" ht="14.25">
      <c r="A78" s="35" t="s">
        <v>1258</v>
      </c>
      <c r="B78" s="33" t="str">
        <f t="shared" si="2"/>
        <v>D412</v>
      </c>
      <c r="C78" s="34" t="s">
        <v>1211</v>
      </c>
      <c r="D78" s="293"/>
      <c r="E78" s="293"/>
      <c r="F78" s="293"/>
      <c r="G78" s="293"/>
      <c r="H78" s="293">
        <f t="shared" si="9"/>
        <v>0</v>
      </c>
      <c r="I78" s="293">
        <f t="shared" si="10"/>
        <v>0</v>
      </c>
      <c r="J78" s="293">
        <f ca="1">SUMIF(BTDC!$G$8:$G$30,A78,BTDC!$I$8:$I$30)</f>
        <v>0</v>
      </c>
      <c r="K78" s="293">
        <f ca="1">SUMIF(BTDC!$H$8:$H$30,A78,BTDC!$I$8:$I$30)</f>
        <v>0</v>
      </c>
      <c r="L78" s="293">
        <f t="shared" si="11"/>
        <v>0</v>
      </c>
      <c r="M78" s="293">
        <f t="shared" si="8"/>
        <v>0</v>
      </c>
      <c r="N78" s="294">
        <f t="shared" si="7"/>
        <v>0</v>
      </c>
      <c r="O78" s="52" t="str">
        <f t="shared" si="12"/>
        <v/>
      </c>
      <c r="P78" s="52"/>
      <c r="Q78" s="52"/>
      <c r="R78" s="52"/>
      <c r="S78" s="52"/>
      <c r="T78" s="52"/>
      <c r="U78" s="52"/>
      <c r="V78" s="52"/>
    </row>
    <row r="79" spans="1:22" s="27" customFormat="1" ht="14.25">
      <c r="A79" s="35" t="s">
        <v>1259</v>
      </c>
      <c r="B79" s="33" t="str">
        <f t="shared" si="2"/>
        <v>D413</v>
      </c>
      <c r="C79" s="34" t="s">
        <v>1212</v>
      </c>
      <c r="D79" s="293"/>
      <c r="E79" s="293"/>
      <c r="F79" s="293"/>
      <c r="G79" s="293"/>
      <c r="H79" s="293">
        <f t="shared" si="9"/>
        <v>0</v>
      </c>
      <c r="I79" s="293">
        <f t="shared" si="10"/>
        <v>0</v>
      </c>
      <c r="J79" s="293">
        <f ca="1">SUMIF(BTDC!$G$8:$G$30,A79,BTDC!$I$8:$I$30)</f>
        <v>0</v>
      </c>
      <c r="K79" s="293">
        <f ca="1">SUMIF(BTDC!$H$8:$H$30,A79,BTDC!$I$8:$I$30)</f>
        <v>0</v>
      </c>
      <c r="L79" s="293">
        <f t="shared" si="11"/>
        <v>0</v>
      </c>
      <c r="M79" s="293">
        <f t="shared" si="8"/>
        <v>0</v>
      </c>
      <c r="N79" s="294">
        <f t="shared" si="7"/>
        <v>0</v>
      </c>
      <c r="O79" s="52" t="str">
        <f t="shared" si="12"/>
        <v/>
      </c>
      <c r="P79" s="52"/>
      <c r="Q79" s="52"/>
      <c r="R79" s="52"/>
      <c r="S79" s="52"/>
      <c r="T79" s="52"/>
      <c r="U79" s="52"/>
      <c r="V79" s="52"/>
    </row>
    <row r="80" spans="1:22" s="27" customFormat="1" ht="14.25">
      <c r="A80" s="35" t="s">
        <v>1260</v>
      </c>
      <c r="B80" s="33" t="str">
        <f t="shared" si="2"/>
        <v>D414</v>
      </c>
      <c r="C80" s="34" t="s">
        <v>1213</v>
      </c>
      <c r="D80" s="293"/>
      <c r="E80" s="293"/>
      <c r="F80" s="293"/>
      <c r="G80" s="293"/>
      <c r="H80" s="293">
        <f t="shared" si="9"/>
        <v>0</v>
      </c>
      <c r="I80" s="293">
        <f t="shared" si="10"/>
        <v>0</v>
      </c>
      <c r="J80" s="293">
        <f ca="1">SUMIF(BTDC!$G$8:$G$30,A80,BTDC!$I$8:$I$30)</f>
        <v>0</v>
      </c>
      <c r="K80" s="293">
        <f ca="1">SUMIF(BTDC!$H$8:$H$30,A80,BTDC!$I$8:$I$30)</f>
        <v>0</v>
      </c>
      <c r="L80" s="293">
        <f t="shared" si="11"/>
        <v>0</v>
      </c>
      <c r="M80" s="293">
        <f t="shared" si="8"/>
        <v>0</v>
      </c>
      <c r="N80" s="294">
        <f t="shared" si="7"/>
        <v>0</v>
      </c>
      <c r="O80" s="52" t="str">
        <f t="shared" si="12"/>
        <v/>
      </c>
      <c r="P80" s="52"/>
      <c r="Q80" s="52"/>
      <c r="R80" s="52"/>
      <c r="S80" s="52"/>
      <c r="T80" s="52"/>
      <c r="U80" s="52"/>
      <c r="V80" s="52"/>
    </row>
    <row r="81" spans="1:22" s="27" customFormat="1" ht="14.25">
      <c r="A81" s="35" t="s">
        <v>1261</v>
      </c>
      <c r="B81" s="33" t="str">
        <f t="shared" ref="B81:B92" si="13">LEFT(A81,4)</f>
        <v>D415</v>
      </c>
      <c r="C81" s="34" t="s">
        <v>1214</v>
      </c>
      <c r="D81" s="293"/>
      <c r="E81" s="293"/>
      <c r="F81" s="293"/>
      <c r="G81" s="293"/>
      <c r="H81" s="293">
        <f t="shared" si="9"/>
        <v>0</v>
      </c>
      <c r="I81" s="293">
        <f t="shared" si="10"/>
        <v>0</v>
      </c>
      <c r="J81" s="293">
        <f ca="1">SUMIF(BTDC!$G$8:$G$30,A81,BTDC!$I$8:$I$30)</f>
        <v>0</v>
      </c>
      <c r="K81" s="293">
        <f ca="1">SUMIF(BTDC!$H$8:$H$30,A81,BTDC!$I$8:$I$30)</f>
        <v>0</v>
      </c>
      <c r="L81" s="293">
        <f t="shared" si="11"/>
        <v>0</v>
      </c>
      <c r="M81" s="293">
        <f t="shared" si="8"/>
        <v>0</v>
      </c>
      <c r="N81" s="294">
        <f t="shared" si="7"/>
        <v>0</v>
      </c>
      <c r="O81" s="52" t="str">
        <f t="shared" si="12"/>
        <v/>
      </c>
      <c r="P81" s="52"/>
      <c r="Q81" s="52"/>
      <c r="R81" s="52"/>
      <c r="S81" s="52"/>
      <c r="T81" s="52"/>
      <c r="U81" s="52"/>
      <c r="V81" s="52"/>
    </row>
    <row r="82" spans="1:22" s="27" customFormat="1" ht="14.25">
      <c r="A82" s="35" t="s">
        <v>1262</v>
      </c>
      <c r="B82" s="33" t="str">
        <f t="shared" si="13"/>
        <v>D044</v>
      </c>
      <c r="C82" s="34" t="s">
        <v>1215</v>
      </c>
      <c r="D82" s="293"/>
      <c r="E82" s="293"/>
      <c r="F82" s="293"/>
      <c r="G82" s="293"/>
      <c r="H82" s="293">
        <f t="shared" si="9"/>
        <v>0</v>
      </c>
      <c r="I82" s="293">
        <f t="shared" si="10"/>
        <v>0</v>
      </c>
      <c r="J82" s="293">
        <f ca="1">SUMIF(BTDC!$G$8:$G$30,A82,BTDC!$I$8:$I$30)</f>
        <v>0</v>
      </c>
      <c r="K82" s="293">
        <f ca="1">SUMIF(BTDC!$H$8:$H$30,A82,BTDC!$I$8:$I$30)</f>
        <v>0</v>
      </c>
      <c r="L82" s="293">
        <f t="shared" si="11"/>
        <v>0</v>
      </c>
      <c r="M82" s="293">
        <f t="shared" si="8"/>
        <v>0</v>
      </c>
      <c r="N82" s="294">
        <f t="shared" si="7"/>
        <v>0</v>
      </c>
      <c r="O82" s="52" t="str">
        <f t="shared" si="12"/>
        <v/>
      </c>
      <c r="P82" s="52"/>
      <c r="Q82" s="52"/>
      <c r="R82" s="52"/>
      <c r="S82" s="52"/>
      <c r="T82" s="52"/>
      <c r="U82" s="52"/>
      <c r="V82" s="52"/>
    </row>
    <row r="83" spans="1:22" s="27" customFormat="1" ht="14.25">
      <c r="A83" s="35" t="s">
        <v>1263</v>
      </c>
      <c r="B83" s="33" t="str">
        <f t="shared" si="13"/>
        <v>D421</v>
      </c>
      <c r="C83" s="34" t="s">
        <v>1216</v>
      </c>
      <c r="D83" s="293"/>
      <c r="E83" s="293"/>
      <c r="F83" s="293"/>
      <c r="G83" s="293"/>
      <c r="H83" s="293">
        <f t="shared" si="9"/>
        <v>0</v>
      </c>
      <c r="I83" s="293">
        <f t="shared" si="10"/>
        <v>0</v>
      </c>
      <c r="J83" s="293">
        <f ca="1">SUMIF(BTDC!$G$8:$G$30,A83,BTDC!$I$8:$I$30)</f>
        <v>621490339</v>
      </c>
      <c r="K83" s="293">
        <f ca="1">SUMIF(BTDC!$H$8:$H$30,A83,BTDC!$I$8:$I$30)</f>
        <v>0</v>
      </c>
      <c r="L83" s="293">
        <f t="shared" si="11"/>
        <v>621490339</v>
      </c>
      <c r="M83" s="293">
        <f t="shared" si="8"/>
        <v>0</v>
      </c>
      <c r="N83" s="294">
        <f t="shared" si="7"/>
        <v>-621490339</v>
      </c>
      <c r="O83" s="52" t="str">
        <f t="shared" si="12"/>
        <v>Print</v>
      </c>
      <c r="P83" s="52"/>
      <c r="Q83" s="52"/>
      <c r="R83" s="52"/>
      <c r="S83" s="52"/>
      <c r="T83" s="52"/>
      <c r="U83" s="52"/>
      <c r="V83" s="52"/>
    </row>
    <row r="84" spans="1:22" s="27" customFormat="1" ht="14.25">
      <c r="A84" s="35" t="s">
        <v>1264</v>
      </c>
      <c r="B84" s="33" t="str">
        <f t="shared" si="13"/>
        <v>D431</v>
      </c>
      <c r="C84" s="34" t="s">
        <v>1217</v>
      </c>
      <c r="D84" s="293"/>
      <c r="E84" s="293"/>
      <c r="F84" s="293"/>
      <c r="G84" s="293"/>
      <c r="H84" s="293">
        <f t="shared" si="9"/>
        <v>0</v>
      </c>
      <c r="I84" s="293">
        <f t="shared" si="10"/>
        <v>0</v>
      </c>
      <c r="J84" s="293">
        <f ca="1">SUMIF(BTDC!$G$8:$G$30,A84,BTDC!$I$8:$I$30)</f>
        <v>0</v>
      </c>
      <c r="K84" s="293">
        <f ca="1">SUMIF(BTDC!$H$8:$H$30,A84,BTDC!$I$8:$I$30)</f>
        <v>0</v>
      </c>
      <c r="L84" s="293">
        <f t="shared" si="11"/>
        <v>0</v>
      </c>
      <c r="M84" s="293">
        <f t="shared" si="8"/>
        <v>0</v>
      </c>
      <c r="N84" s="294">
        <f t="shared" si="7"/>
        <v>0</v>
      </c>
      <c r="O84" s="52" t="str">
        <f t="shared" si="12"/>
        <v/>
      </c>
      <c r="P84" s="52"/>
      <c r="Q84" s="52"/>
      <c r="R84" s="52"/>
      <c r="S84" s="52"/>
      <c r="T84" s="52"/>
      <c r="U84" s="52"/>
      <c r="V84" s="52"/>
    </row>
    <row r="85" spans="1:22" s="27" customFormat="1" ht="14.25">
      <c r="A85" s="35" t="s">
        <v>1297</v>
      </c>
      <c r="B85" s="33" t="str">
        <f t="shared" si="13"/>
        <v>D441</v>
      </c>
      <c r="C85" s="34" t="s">
        <v>1312</v>
      </c>
      <c r="D85" s="293"/>
      <c r="E85" s="293"/>
      <c r="F85" s="293"/>
      <c r="G85" s="293"/>
      <c r="H85" s="293">
        <f t="shared" si="9"/>
        <v>0</v>
      </c>
      <c r="I85" s="293">
        <f t="shared" si="10"/>
        <v>0</v>
      </c>
      <c r="J85" s="293">
        <f ca="1">SUMIF(BTDC!$G$8:$G$30,A85,BTDC!$I$8:$I$30)</f>
        <v>0</v>
      </c>
      <c r="K85" s="293">
        <f ca="1">SUMIF(BTDC!$H$8:$H$30,A85,BTDC!$I$8:$I$30)</f>
        <v>0</v>
      </c>
      <c r="L85" s="293">
        <f t="shared" si="11"/>
        <v>0</v>
      </c>
      <c r="M85" s="293">
        <f t="shared" si="8"/>
        <v>0</v>
      </c>
      <c r="N85" s="294">
        <f>K85-J85</f>
        <v>0</v>
      </c>
      <c r="O85" s="52" t="str">
        <f t="shared" si="12"/>
        <v/>
      </c>
      <c r="P85" s="52"/>
      <c r="Q85" s="52"/>
      <c r="R85" s="52"/>
      <c r="S85" s="52"/>
      <c r="T85" s="52"/>
      <c r="U85" s="52"/>
      <c r="V85" s="52"/>
    </row>
    <row r="86" spans="1:22" s="27" customFormat="1" ht="14.25">
      <c r="A86" s="35" t="s">
        <v>1265</v>
      </c>
      <c r="B86" s="33" t="str">
        <f t="shared" si="13"/>
        <v>D461</v>
      </c>
      <c r="C86" s="34" t="s">
        <v>1218</v>
      </c>
      <c r="D86" s="293"/>
      <c r="E86" s="293"/>
      <c r="F86" s="293"/>
      <c r="G86" s="293"/>
      <c r="H86" s="293">
        <f t="shared" si="9"/>
        <v>0</v>
      </c>
      <c r="I86" s="293">
        <f t="shared" si="10"/>
        <v>0</v>
      </c>
      <c r="J86" s="293">
        <f ca="1">SUMIF(BTDC!$G$8:$G$30,A86,BTDC!$I$8:$I$30)</f>
        <v>0</v>
      </c>
      <c r="K86" s="293">
        <f ca="1">SUMIF(BTDC!$H$8:$H$30,A86,BTDC!$I$8:$I$30)</f>
        <v>0</v>
      </c>
      <c r="L86" s="293">
        <f t="shared" si="11"/>
        <v>0</v>
      </c>
      <c r="M86" s="293">
        <f t="shared" si="8"/>
        <v>0</v>
      </c>
      <c r="N86" s="294">
        <f t="shared" si="7"/>
        <v>0</v>
      </c>
      <c r="O86" s="52" t="str">
        <f t="shared" si="12"/>
        <v/>
      </c>
      <c r="P86" s="52"/>
      <c r="Q86" s="52"/>
      <c r="R86" s="52"/>
      <c r="S86" s="52"/>
      <c r="T86" s="52"/>
      <c r="U86" s="52"/>
      <c r="V86" s="52"/>
    </row>
    <row r="87" spans="1:22" s="27" customFormat="1" ht="14.25">
      <c r="A87" s="35" t="s">
        <v>1266</v>
      </c>
      <c r="B87" s="33" t="str">
        <f t="shared" si="13"/>
        <v>D466</v>
      </c>
      <c r="C87" s="34" t="s">
        <v>1219</v>
      </c>
      <c r="D87" s="293"/>
      <c r="E87" s="293"/>
      <c r="F87" s="293"/>
      <c r="G87" s="293"/>
      <c r="H87" s="293">
        <f t="shared" si="9"/>
        <v>0</v>
      </c>
      <c r="I87" s="293">
        <f t="shared" si="10"/>
        <v>0</v>
      </c>
      <c r="J87" s="293">
        <f ca="1">SUMIF(BTDC!$G$8:$G$30,A87,BTDC!$I$8:$I$30)</f>
        <v>0</v>
      </c>
      <c r="K87" s="293">
        <f ca="1">SUMIF(BTDC!$H$8:$H$30,A87,BTDC!$I$8:$I$30)</f>
        <v>0</v>
      </c>
      <c r="L87" s="293">
        <f t="shared" si="11"/>
        <v>0</v>
      </c>
      <c r="M87" s="293">
        <f t="shared" si="8"/>
        <v>0</v>
      </c>
      <c r="N87" s="294">
        <f t="shared" si="7"/>
        <v>0</v>
      </c>
      <c r="O87" s="52" t="str">
        <f t="shared" si="12"/>
        <v/>
      </c>
      <c r="P87" s="52"/>
      <c r="Q87" s="52"/>
      <c r="R87" s="52"/>
      <c r="S87" s="52"/>
      <c r="T87" s="52"/>
      <c r="U87" s="52"/>
      <c r="V87" s="52"/>
    </row>
    <row r="88" spans="1:22" s="27" customFormat="1" ht="14.25">
      <c r="A88" s="35">
        <v>511</v>
      </c>
      <c r="B88" s="33" t="str">
        <f t="shared" si="13"/>
        <v>511</v>
      </c>
      <c r="C88" s="34" t="s">
        <v>1144</v>
      </c>
      <c r="D88" s="293"/>
      <c r="E88" s="293"/>
      <c r="F88" s="293"/>
      <c r="G88" s="293"/>
      <c r="H88" s="293">
        <f t="shared" si="9"/>
        <v>0</v>
      </c>
      <c r="I88" s="293">
        <f t="shared" si="10"/>
        <v>0</v>
      </c>
      <c r="J88" s="293">
        <f ca="1">SUMIF(BTDC!$G$8:$G$30,A88,BTDC!$I$8:$I$30)</f>
        <v>0</v>
      </c>
      <c r="K88" s="293">
        <f ca="1">SUMIF(BTDC!$H$8:$H$30,A88,BTDC!$I$8:$I$30)</f>
        <v>0</v>
      </c>
      <c r="L88" s="293">
        <f t="shared" si="11"/>
        <v>0</v>
      </c>
      <c r="M88" s="293">
        <f t="shared" si="8"/>
        <v>0</v>
      </c>
      <c r="N88" s="294">
        <f>K88-J88</f>
        <v>0</v>
      </c>
      <c r="O88" s="52" t="str">
        <f t="shared" si="12"/>
        <v/>
      </c>
      <c r="P88" s="52"/>
      <c r="Q88" s="52"/>
      <c r="R88" s="52"/>
      <c r="S88" s="52"/>
      <c r="T88" s="52"/>
      <c r="U88" s="52"/>
      <c r="V88" s="52"/>
    </row>
    <row r="89" spans="1:22" s="27" customFormat="1" ht="14.25">
      <c r="A89" s="35">
        <v>5117</v>
      </c>
      <c r="B89" s="33" t="str">
        <f t="shared" si="13"/>
        <v>5117</v>
      </c>
      <c r="C89" s="34" t="s">
        <v>1158</v>
      </c>
      <c r="D89" s="293"/>
      <c r="E89" s="293"/>
      <c r="F89" s="293"/>
      <c r="G89" s="293"/>
      <c r="H89" s="293">
        <f t="shared" si="9"/>
        <v>0</v>
      </c>
      <c r="I89" s="293">
        <f t="shared" si="10"/>
        <v>0</v>
      </c>
      <c r="J89" s="293">
        <f ca="1">SUMIF(BTDC!$G$8:$G$30,A89,BTDC!$I$8:$I$30)</f>
        <v>0</v>
      </c>
      <c r="K89" s="293">
        <f ca="1">SUMIF(BTDC!$H$8:$H$30,A89,BTDC!$I$8:$I$30)</f>
        <v>0</v>
      </c>
      <c r="L89" s="293">
        <f t="shared" si="11"/>
        <v>0</v>
      </c>
      <c r="M89" s="293">
        <f t="shared" si="8"/>
        <v>0</v>
      </c>
      <c r="N89" s="294">
        <f>K89-J89</f>
        <v>0</v>
      </c>
      <c r="O89" s="52" t="str">
        <f t="shared" si="12"/>
        <v/>
      </c>
      <c r="P89" s="52"/>
      <c r="Q89" s="52"/>
      <c r="R89" s="52"/>
      <c r="S89" s="52"/>
      <c r="T89" s="52"/>
      <c r="U89" s="52"/>
      <c r="V89" s="52"/>
    </row>
    <row r="90" spans="1:22" s="27" customFormat="1" ht="14.25">
      <c r="A90" s="35">
        <v>515</v>
      </c>
      <c r="B90" s="33" t="str">
        <f t="shared" si="13"/>
        <v>515</v>
      </c>
      <c r="C90" s="34" t="s">
        <v>1145</v>
      </c>
      <c r="D90" s="293"/>
      <c r="E90" s="293"/>
      <c r="F90" s="293"/>
      <c r="G90" s="293"/>
      <c r="H90" s="293">
        <f t="shared" si="9"/>
        <v>0</v>
      </c>
      <c r="I90" s="293">
        <f t="shared" si="10"/>
        <v>0</v>
      </c>
      <c r="J90" s="293">
        <f ca="1">SUMIF(BTDC!$G$8:$G$30,A90,BTDC!$I$8:$I$30)</f>
        <v>0</v>
      </c>
      <c r="K90" s="293">
        <f ca="1">SUMIF(BTDC!$H$8:$H$30,A90,BTDC!$I$8:$I$30)</f>
        <v>0</v>
      </c>
      <c r="L90" s="293">
        <f t="shared" si="11"/>
        <v>0</v>
      </c>
      <c r="M90" s="293">
        <f t="shared" si="8"/>
        <v>0</v>
      </c>
      <c r="N90" s="294">
        <f>K90-J90</f>
        <v>0</v>
      </c>
      <c r="O90" s="52" t="str">
        <f t="shared" si="12"/>
        <v/>
      </c>
      <c r="P90" s="52"/>
      <c r="Q90" s="52"/>
      <c r="R90" s="52"/>
      <c r="S90" s="52"/>
      <c r="T90" s="52"/>
      <c r="U90" s="52"/>
      <c r="V90" s="52"/>
    </row>
    <row r="91" spans="1:22" s="27" customFormat="1" ht="14.25">
      <c r="A91" s="35">
        <v>621</v>
      </c>
      <c r="B91" s="33" t="str">
        <f t="shared" si="13"/>
        <v>621</v>
      </c>
      <c r="C91" s="34" t="s">
        <v>1146</v>
      </c>
      <c r="D91" s="293"/>
      <c r="E91" s="293"/>
      <c r="F91" s="293"/>
      <c r="G91" s="293"/>
      <c r="H91" s="293">
        <f t="shared" si="9"/>
        <v>0</v>
      </c>
      <c r="I91" s="293">
        <f t="shared" si="10"/>
        <v>0</v>
      </c>
      <c r="J91" s="293">
        <f ca="1">SUMIF(BTDC!$G$8:$G$30,A91,BTDC!$I$8:$I$30)</f>
        <v>0</v>
      </c>
      <c r="K91" s="293">
        <f ca="1">SUMIF(BTDC!$H$8:$H$30,A91,BTDC!$I$8:$I$30)</f>
        <v>0</v>
      </c>
      <c r="L91" s="293">
        <f t="shared" si="11"/>
        <v>0</v>
      </c>
      <c r="M91" s="293">
        <f t="shared" si="8"/>
        <v>0</v>
      </c>
      <c r="N91" s="294">
        <f>J91-K91</f>
        <v>0</v>
      </c>
      <c r="O91" s="52" t="str">
        <f t="shared" si="12"/>
        <v/>
      </c>
      <c r="P91" s="52"/>
      <c r="Q91" s="52"/>
      <c r="R91" s="52"/>
      <c r="S91" s="52"/>
      <c r="T91" s="52"/>
      <c r="U91" s="52"/>
      <c r="V91" s="52"/>
    </row>
    <row r="92" spans="1:22" s="27" customFormat="1" ht="14.25">
      <c r="A92" s="35">
        <v>622</v>
      </c>
      <c r="B92" s="33" t="str">
        <f t="shared" si="13"/>
        <v>622</v>
      </c>
      <c r="C92" s="34" t="s">
        <v>1147</v>
      </c>
      <c r="D92" s="293"/>
      <c r="E92" s="293"/>
      <c r="F92" s="293"/>
      <c r="G92" s="293"/>
      <c r="H92" s="293">
        <f t="shared" si="9"/>
        <v>0</v>
      </c>
      <c r="I92" s="293">
        <f t="shared" si="10"/>
        <v>0</v>
      </c>
      <c r="J92" s="293">
        <f ca="1">SUMIF(BTDC!$G$8:$G$30,A92,BTDC!$I$8:$I$30)</f>
        <v>0</v>
      </c>
      <c r="K92" s="293">
        <f ca="1">SUMIF(BTDC!$H$8:$H$30,A92,BTDC!$I$8:$I$30)</f>
        <v>0</v>
      </c>
      <c r="L92" s="293">
        <f t="shared" si="11"/>
        <v>0</v>
      </c>
      <c r="M92" s="293">
        <f t="shared" si="8"/>
        <v>0</v>
      </c>
      <c r="N92" s="294">
        <f t="shared" ref="N92:N100" si="14">J92-K92</f>
        <v>0</v>
      </c>
      <c r="O92" s="52" t="str">
        <f t="shared" si="12"/>
        <v/>
      </c>
      <c r="P92" s="52"/>
      <c r="Q92" s="52"/>
      <c r="R92" s="52"/>
      <c r="S92" s="52"/>
      <c r="T92" s="52"/>
      <c r="U92" s="52"/>
      <c r="V92" s="52"/>
    </row>
    <row r="93" spans="1:22" s="27" customFormat="1" ht="14.25">
      <c r="A93" s="35">
        <v>623</v>
      </c>
      <c r="B93" s="33" t="str">
        <f>LEFT(A93,4)</f>
        <v>623</v>
      </c>
      <c r="C93" s="34" t="s">
        <v>1148</v>
      </c>
      <c r="D93" s="293"/>
      <c r="E93" s="293"/>
      <c r="F93" s="293"/>
      <c r="G93" s="293"/>
      <c r="H93" s="293">
        <f t="shared" si="9"/>
        <v>0</v>
      </c>
      <c r="I93" s="293">
        <f t="shared" si="10"/>
        <v>0</v>
      </c>
      <c r="J93" s="293">
        <f ca="1">SUMIF(BTDC!$G$8:$G$30,A93,BTDC!$I$8:$I$30)</f>
        <v>0</v>
      </c>
      <c r="K93" s="293">
        <f ca="1">SUMIF(BTDC!$H$8:$H$30,A93,BTDC!$I$8:$I$30)</f>
        <v>0</v>
      </c>
      <c r="L93" s="293">
        <f t="shared" si="11"/>
        <v>0</v>
      </c>
      <c r="M93" s="293">
        <f t="shared" si="8"/>
        <v>0</v>
      </c>
      <c r="N93" s="294">
        <f t="shared" si="14"/>
        <v>0</v>
      </c>
      <c r="O93" s="52" t="str">
        <f t="shared" si="12"/>
        <v/>
      </c>
      <c r="P93" s="52"/>
      <c r="Q93" s="52"/>
      <c r="R93" s="52"/>
      <c r="S93" s="52"/>
      <c r="T93" s="52"/>
      <c r="U93" s="52"/>
      <c r="V93" s="52"/>
    </row>
    <row r="94" spans="1:22" s="27" customFormat="1" ht="14.25">
      <c r="A94" s="35">
        <v>627</v>
      </c>
      <c r="B94" s="33" t="str">
        <f t="shared" ref="B94:B102" si="15">LEFT(A94,4)</f>
        <v>627</v>
      </c>
      <c r="C94" s="34" t="s">
        <v>1149</v>
      </c>
      <c r="D94" s="293"/>
      <c r="E94" s="293"/>
      <c r="F94" s="293"/>
      <c r="G94" s="293"/>
      <c r="H94" s="293">
        <f t="shared" si="9"/>
        <v>0</v>
      </c>
      <c r="I94" s="293">
        <f t="shared" si="10"/>
        <v>0</v>
      </c>
      <c r="J94" s="293">
        <f ca="1">SUMIF(BTDC!$G$8:$G$30,A94,BTDC!$I$8:$I$30)</f>
        <v>0</v>
      </c>
      <c r="K94" s="293">
        <f ca="1">SUMIF(BTDC!$H$8:$H$30,A94,BTDC!$I$8:$I$30)</f>
        <v>0</v>
      </c>
      <c r="L94" s="293">
        <f t="shared" si="11"/>
        <v>0</v>
      </c>
      <c r="M94" s="293">
        <f t="shared" si="8"/>
        <v>0</v>
      </c>
      <c r="N94" s="294">
        <f t="shared" si="14"/>
        <v>0</v>
      </c>
      <c r="O94" s="52" t="str">
        <f t="shared" si="12"/>
        <v/>
      </c>
      <c r="P94" s="52"/>
      <c r="Q94" s="52"/>
      <c r="R94" s="52"/>
      <c r="S94" s="52"/>
      <c r="T94" s="52"/>
      <c r="U94" s="52"/>
      <c r="V94" s="52"/>
    </row>
    <row r="95" spans="1:22" s="27" customFormat="1" ht="14.25">
      <c r="A95" s="35">
        <v>632</v>
      </c>
      <c r="B95" s="33" t="str">
        <f t="shared" si="15"/>
        <v>632</v>
      </c>
      <c r="C95" s="34" t="s">
        <v>979</v>
      </c>
      <c r="D95" s="293"/>
      <c r="E95" s="293"/>
      <c r="F95" s="293"/>
      <c r="G95" s="293"/>
      <c r="H95" s="293">
        <f t="shared" si="9"/>
        <v>0</v>
      </c>
      <c r="I95" s="293">
        <f t="shared" si="10"/>
        <v>0</v>
      </c>
      <c r="J95" s="293">
        <f ca="1">SUMIF(BTDC!$G$8:$G$30,A95,BTDC!$I$8:$I$30)</f>
        <v>0</v>
      </c>
      <c r="K95" s="293">
        <f ca="1">SUMIF(BTDC!$H$8:$H$30,A95,BTDC!$I$8:$I$30)</f>
        <v>0</v>
      </c>
      <c r="L95" s="293">
        <f t="shared" si="11"/>
        <v>0</v>
      </c>
      <c r="M95" s="293">
        <f t="shared" si="8"/>
        <v>0</v>
      </c>
      <c r="N95" s="294">
        <f t="shared" si="14"/>
        <v>0</v>
      </c>
      <c r="O95" s="52" t="str">
        <f t="shared" si="12"/>
        <v/>
      </c>
      <c r="P95" s="52"/>
      <c r="Q95" s="52"/>
      <c r="R95" s="52"/>
      <c r="S95" s="52"/>
      <c r="T95" s="52"/>
      <c r="U95" s="52"/>
      <c r="V95" s="52"/>
    </row>
    <row r="96" spans="1:22" s="27" customFormat="1" ht="14.25">
      <c r="A96" s="35">
        <v>635</v>
      </c>
      <c r="B96" s="33" t="str">
        <f t="shared" si="15"/>
        <v>635</v>
      </c>
      <c r="C96" s="34" t="s">
        <v>984</v>
      </c>
      <c r="D96" s="293"/>
      <c r="E96" s="293"/>
      <c r="F96" s="293"/>
      <c r="G96" s="293"/>
      <c r="H96" s="293">
        <f t="shared" si="9"/>
        <v>0</v>
      </c>
      <c r="I96" s="293">
        <f t="shared" si="10"/>
        <v>0</v>
      </c>
      <c r="J96" s="293">
        <f ca="1">SUMIF(BTDC!$G$8:$G$30,A96,BTDC!$I$8:$I$30)</f>
        <v>0</v>
      </c>
      <c r="K96" s="293">
        <f ca="1">SUMIF(BTDC!$H$8:$H$30,A96,BTDC!$I$8:$I$30)</f>
        <v>0</v>
      </c>
      <c r="L96" s="293">
        <f t="shared" si="11"/>
        <v>0</v>
      </c>
      <c r="M96" s="293">
        <f t="shared" si="8"/>
        <v>0</v>
      </c>
      <c r="N96" s="294">
        <f t="shared" si="14"/>
        <v>0</v>
      </c>
      <c r="O96" s="52" t="str">
        <f t="shared" si="12"/>
        <v/>
      </c>
      <c r="P96" s="52"/>
      <c r="Q96" s="52"/>
      <c r="R96" s="52"/>
      <c r="S96" s="52"/>
      <c r="T96" s="52"/>
      <c r="U96" s="52"/>
      <c r="V96" s="52"/>
    </row>
    <row r="97" spans="1:22" s="27" customFormat="1" ht="14.25">
      <c r="A97" s="35">
        <v>641</v>
      </c>
      <c r="B97" s="33" t="str">
        <f t="shared" si="15"/>
        <v>641</v>
      </c>
      <c r="C97" s="34" t="s">
        <v>988</v>
      </c>
      <c r="D97" s="293"/>
      <c r="E97" s="293"/>
      <c r="F97" s="293"/>
      <c r="G97" s="293"/>
      <c r="H97" s="293">
        <f t="shared" si="9"/>
        <v>0</v>
      </c>
      <c r="I97" s="293">
        <f t="shared" si="10"/>
        <v>0</v>
      </c>
      <c r="J97" s="293">
        <f ca="1">SUMIF(BTDC!$G$8:$G$30,A97,BTDC!$I$8:$I$30)</f>
        <v>0</v>
      </c>
      <c r="K97" s="293">
        <f ca="1">SUMIF(BTDC!$H$8:$H$30,A97,BTDC!$I$8:$I$30)</f>
        <v>0</v>
      </c>
      <c r="L97" s="293">
        <f t="shared" si="11"/>
        <v>0</v>
      </c>
      <c r="M97" s="293">
        <f t="shared" si="8"/>
        <v>0</v>
      </c>
      <c r="N97" s="294">
        <f t="shared" si="14"/>
        <v>0</v>
      </c>
      <c r="O97" s="52" t="str">
        <f t="shared" si="12"/>
        <v/>
      </c>
      <c r="P97" s="52"/>
      <c r="Q97" s="52"/>
      <c r="R97" s="52"/>
      <c r="S97" s="52"/>
      <c r="T97" s="52"/>
      <c r="U97" s="52"/>
      <c r="V97" s="52"/>
    </row>
    <row r="98" spans="1:22" s="27" customFormat="1" ht="14.25">
      <c r="A98" s="35">
        <v>642</v>
      </c>
      <c r="B98" s="33" t="str">
        <f t="shared" si="15"/>
        <v>642</v>
      </c>
      <c r="C98" s="34" t="s">
        <v>991</v>
      </c>
      <c r="D98" s="293"/>
      <c r="E98" s="293"/>
      <c r="F98" s="293"/>
      <c r="G98" s="293"/>
      <c r="H98" s="293">
        <f t="shared" si="9"/>
        <v>0</v>
      </c>
      <c r="I98" s="293">
        <f t="shared" si="10"/>
        <v>0</v>
      </c>
      <c r="J98" s="293">
        <f ca="1">SUMIF(BTDC!$G$8:$G$30,A98,BTDC!$I$8:$I$30)</f>
        <v>0</v>
      </c>
      <c r="K98" s="293">
        <f ca="1">SUMIF(BTDC!$H$8:$H$30,A98,BTDC!$I$8:$I$30)</f>
        <v>0</v>
      </c>
      <c r="L98" s="293">
        <f t="shared" si="11"/>
        <v>0</v>
      </c>
      <c r="M98" s="293">
        <f t="shared" si="8"/>
        <v>0</v>
      </c>
      <c r="N98" s="294">
        <f t="shared" si="14"/>
        <v>0</v>
      </c>
      <c r="O98" s="52" t="str">
        <f t="shared" si="12"/>
        <v/>
      </c>
      <c r="P98" s="52"/>
      <c r="Q98" s="52"/>
      <c r="R98" s="52"/>
      <c r="S98" s="52"/>
      <c r="T98" s="52"/>
      <c r="U98" s="52"/>
      <c r="V98" s="52"/>
    </row>
    <row r="99" spans="1:22" s="27" customFormat="1" ht="14.25">
      <c r="A99" s="35">
        <v>711</v>
      </c>
      <c r="B99" s="33" t="str">
        <f t="shared" si="15"/>
        <v>711</v>
      </c>
      <c r="C99" s="34" t="s">
        <v>995</v>
      </c>
      <c r="D99" s="293"/>
      <c r="E99" s="293"/>
      <c r="F99" s="293"/>
      <c r="G99" s="293"/>
      <c r="H99" s="293">
        <f t="shared" si="9"/>
        <v>0</v>
      </c>
      <c r="I99" s="293">
        <f t="shared" si="10"/>
        <v>0</v>
      </c>
      <c r="J99" s="293">
        <f ca="1">SUMIF(BTDC!$G$8:$G$30,A99,BTDC!$I$8:$I$30)</f>
        <v>0</v>
      </c>
      <c r="K99" s="293">
        <f ca="1">SUMIF(BTDC!$H$8:$H$30,A99,BTDC!$I$8:$I$30)</f>
        <v>0</v>
      </c>
      <c r="L99" s="293">
        <f t="shared" si="11"/>
        <v>0</v>
      </c>
      <c r="M99" s="293">
        <f t="shared" si="8"/>
        <v>0</v>
      </c>
      <c r="N99" s="294">
        <f>K99-J99</f>
        <v>0</v>
      </c>
      <c r="O99" s="52" t="str">
        <f t="shared" si="12"/>
        <v/>
      </c>
      <c r="P99" s="52"/>
      <c r="Q99" s="52"/>
      <c r="R99" s="52"/>
      <c r="S99" s="52"/>
      <c r="T99" s="52"/>
      <c r="U99" s="52"/>
      <c r="V99" s="52"/>
    </row>
    <row r="100" spans="1:22" s="27" customFormat="1" ht="14.25">
      <c r="A100" s="35">
        <v>811</v>
      </c>
      <c r="B100" s="33" t="str">
        <f t="shared" si="15"/>
        <v>811</v>
      </c>
      <c r="C100" s="34" t="s">
        <v>998</v>
      </c>
      <c r="D100" s="293"/>
      <c r="E100" s="293"/>
      <c r="F100" s="293"/>
      <c r="G100" s="293"/>
      <c r="H100" s="293">
        <f t="shared" si="9"/>
        <v>0</v>
      </c>
      <c r="I100" s="293">
        <f t="shared" si="10"/>
        <v>0</v>
      </c>
      <c r="J100" s="293">
        <f ca="1">SUMIF(BTDC!$G$8:$G$30,A100,BTDC!$I$8:$I$30)</f>
        <v>0</v>
      </c>
      <c r="K100" s="293">
        <f ca="1">SUMIF(BTDC!$H$8:$H$30,A100,BTDC!$I$8:$I$30)</f>
        <v>0</v>
      </c>
      <c r="L100" s="293">
        <f t="shared" si="11"/>
        <v>0</v>
      </c>
      <c r="M100" s="293">
        <f t="shared" si="8"/>
        <v>0</v>
      </c>
      <c r="N100" s="294">
        <f t="shared" si="14"/>
        <v>0</v>
      </c>
      <c r="O100" s="52" t="str">
        <f t="shared" si="12"/>
        <v/>
      </c>
      <c r="P100" s="52"/>
      <c r="Q100" s="52"/>
      <c r="R100" s="52"/>
      <c r="S100" s="52"/>
      <c r="T100" s="52"/>
      <c r="U100" s="52"/>
      <c r="V100" s="52"/>
    </row>
    <row r="101" spans="1:22" s="27" customFormat="1" ht="14.25">
      <c r="A101" s="35">
        <v>821</v>
      </c>
      <c r="B101" s="33" t="str">
        <f t="shared" si="15"/>
        <v>821</v>
      </c>
      <c r="C101" s="34" t="s">
        <v>913</v>
      </c>
      <c r="D101" s="293"/>
      <c r="E101" s="293"/>
      <c r="F101" s="293"/>
      <c r="G101" s="293"/>
      <c r="H101" s="293">
        <f t="shared" si="9"/>
        <v>0</v>
      </c>
      <c r="I101" s="293">
        <f t="shared" si="10"/>
        <v>0</v>
      </c>
      <c r="J101" s="293" t="e">
        <f ca="1">SUMIF(BTDC!$G$8:$G$30,A101,BTDC!$I$8:$I$30)</f>
        <v>#REF!</v>
      </c>
      <c r="K101" s="293">
        <f ca="1">SUMIF(BTDC!$H$8:$H$30,A101,BTDC!$I$8:$I$30)</f>
        <v>0</v>
      </c>
      <c r="L101" s="293" t="e">
        <f t="shared" si="11"/>
        <v>#REF!</v>
      </c>
      <c r="M101" s="293">
        <f t="shared" si="8"/>
        <v>0</v>
      </c>
      <c r="N101" s="294" t="e">
        <f>J101-K101</f>
        <v>#REF!</v>
      </c>
      <c r="O101" s="52" t="e">
        <f>IF(OR(J101&lt;&gt;0,K101&lt;&gt;0),"Print","")</f>
        <v>#REF!</v>
      </c>
      <c r="P101" s="52"/>
      <c r="Q101" s="52"/>
      <c r="R101" s="52"/>
      <c r="S101" s="52"/>
      <c r="T101" s="52"/>
      <c r="U101" s="52"/>
      <c r="V101" s="52"/>
    </row>
    <row r="102" spans="1:22" s="27" customFormat="1" ht="14.25">
      <c r="A102" s="35">
        <v>911</v>
      </c>
      <c r="B102" s="33" t="str">
        <f t="shared" si="15"/>
        <v>911</v>
      </c>
      <c r="C102" s="34" t="s">
        <v>1150</v>
      </c>
      <c r="D102" s="293"/>
      <c r="E102" s="293"/>
      <c r="F102" s="293"/>
      <c r="G102" s="293"/>
      <c r="H102" s="293">
        <f t="shared" si="9"/>
        <v>0</v>
      </c>
      <c r="I102" s="293">
        <f t="shared" si="10"/>
        <v>0</v>
      </c>
      <c r="J102" s="293">
        <f ca="1">SUMIF(BTDC!$G$8:$G$30,A102,BTDC!$I$8:$I$30)</f>
        <v>0</v>
      </c>
      <c r="K102" s="293">
        <f ca="1">SUMIF(BTDC!$H$8:$H$30,A102,BTDC!$I$8:$I$30)</f>
        <v>0</v>
      </c>
      <c r="L102" s="293">
        <f t="shared" si="11"/>
        <v>0</v>
      </c>
      <c r="M102" s="293">
        <f t="shared" si="8"/>
        <v>0</v>
      </c>
      <c r="N102" s="294">
        <f>IF((J102-K102)&lt;0,-(J102-K102),0)</f>
        <v>0</v>
      </c>
      <c r="O102" s="52" t="str">
        <f t="shared" si="12"/>
        <v/>
      </c>
      <c r="P102" s="52"/>
      <c r="Q102" s="52"/>
      <c r="R102" s="52"/>
      <c r="S102" s="52"/>
      <c r="T102" s="52"/>
      <c r="U102" s="52"/>
      <c r="V102" s="52"/>
    </row>
    <row r="103" spans="1:22" s="28" customFormat="1">
      <c r="A103" s="38"/>
      <c r="B103" s="38"/>
      <c r="C103" s="39"/>
      <c r="D103" s="296"/>
      <c r="E103" s="296"/>
      <c r="F103" s="296"/>
      <c r="G103" s="296"/>
      <c r="H103" s="296"/>
      <c r="I103" s="296"/>
      <c r="J103" s="293"/>
      <c r="K103" s="293"/>
      <c r="L103" s="293"/>
      <c r="M103" s="293"/>
      <c r="N103" s="294"/>
      <c r="O103" s="52" t="str">
        <f t="shared" si="12"/>
        <v/>
      </c>
      <c r="P103" s="53"/>
      <c r="Q103" s="53"/>
      <c r="R103" s="53"/>
      <c r="S103" s="53"/>
      <c r="T103" s="53"/>
      <c r="U103" s="53"/>
      <c r="V103" s="53"/>
    </row>
    <row r="104" spans="1:22" s="27" customFormat="1">
      <c r="A104" s="40"/>
      <c r="B104" s="40"/>
      <c r="C104" s="41" t="s">
        <v>1151</v>
      </c>
      <c r="D104" s="297">
        <f>SUM(D7:D103)</f>
        <v>0</v>
      </c>
      <c r="E104" s="297">
        <f t="shared" ref="E104:M104" si="16">SUM(E7:E103)</f>
        <v>0</v>
      </c>
      <c r="F104" s="297">
        <f t="shared" si="16"/>
        <v>0</v>
      </c>
      <c r="G104" s="297">
        <f t="shared" si="16"/>
        <v>0</v>
      </c>
      <c r="H104" s="297">
        <f t="shared" si="16"/>
        <v>0</v>
      </c>
      <c r="I104" s="297">
        <f t="shared" si="16"/>
        <v>0</v>
      </c>
      <c r="J104" s="297" t="e">
        <f t="shared" si="16"/>
        <v>#REF!</v>
      </c>
      <c r="K104" s="297" t="e">
        <f t="shared" si="16"/>
        <v>#REF!</v>
      </c>
      <c r="L104" s="297" t="e">
        <f t="shared" si="16"/>
        <v>#REF!</v>
      </c>
      <c r="M104" s="297" t="e">
        <f t="shared" si="16"/>
        <v>#REF!</v>
      </c>
      <c r="N104" s="298" t="e">
        <f>SUM(N7:N103)</f>
        <v>#REF!</v>
      </c>
      <c r="O104" s="52" t="e">
        <f t="shared" si="12"/>
        <v>#REF!</v>
      </c>
      <c r="P104" s="52"/>
      <c r="Q104" s="52"/>
      <c r="R104" s="52"/>
      <c r="S104" s="52"/>
      <c r="T104" s="52"/>
      <c r="U104" s="52"/>
      <c r="V104" s="52"/>
    </row>
    <row r="105" spans="1:22">
      <c r="E105" s="49">
        <f>E104-D104</f>
        <v>0</v>
      </c>
      <c r="G105" s="49">
        <f>G104-F104</f>
        <v>0</v>
      </c>
      <c r="I105" s="49">
        <f>I104-H104</f>
        <v>0</v>
      </c>
      <c r="J105" s="44" t="e">
        <f>J104-K104</f>
        <v>#REF!</v>
      </c>
      <c r="K105" s="44" t="e">
        <f>K104-J104</f>
        <v>#REF!</v>
      </c>
      <c r="M105" s="44" t="e">
        <f>M104-L104</f>
        <v>#REF!</v>
      </c>
    </row>
    <row r="106" spans="1:22" s="30" customFormat="1" ht="15.75">
      <c r="A106" s="29"/>
      <c r="B106" s="29"/>
      <c r="D106" s="47"/>
      <c r="E106" s="47">
        <v>0</v>
      </c>
      <c r="F106" s="47"/>
      <c r="G106" s="47">
        <v>0</v>
      </c>
      <c r="H106" s="47"/>
      <c r="I106" s="47">
        <v>0</v>
      </c>
      <c r="J106" s="47"/>
      <c r="K106" s="47"/>
      <c r="L106" s="47"/>
      <c r="M106" s="47"/>
      <c r="N106" s="286"/>
      <c r="O106" s="47"/>
      <c r="P106" s="47"/>
      <c r="Q106" s="47"/>
      <c r="R106" s="47"/>
      <c r="S106" s="47"/>
      <c r="T106" s="47"/>
      <c r="U106" s="47"/>
      <c r="V106" s="47"/>
    </row>
    <row r="107" spans="1:22" s="32" customFormat="1" ht="15.75">
      <c r="A107" s="31"/>
      <c r="B107" s="31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287"/>
      <c r="O107" s="43"/>
      <c r="P107" s="43"/>
      <c r="Q107" s="43"/>
      <c r="R107" s="43"/>
      <c r="S107" s="43"/>
      <c r="T107" s="43"/>
      <c r="U107" s="43"/>
      <c r="V107" s="43"/>
    </row>
    <row r="110" spans="1:22">
      <c r="J110" s="87"/>
      <c r="N110" s="288"/>
    </row>
    <row r="111" spans="1:22">
      <c r="J111" s="87"/>
    </row>
    <row r="112" spans="1:22">
      <c r="J112" s="87"/>
    </row>
  </sheetData>
  <autoFilter ref="A5:O105">
    <filterColumn colId="9" showButton="0"/>
  </autoFilter>
  <mergeCells count="11">
    <mergeCell ref="L5:M5"/>
    <mergeCell ref="A2:M2"/>
    <mergeCell ref="A3:M3"/>
    <mergeCell ref="H5:I5"/>
    <mergeCell ref="J5:K5"/>
    <mergeCell ref="C5:C6"/>
    <mergeCell ref="N5:N6"/>
    <mergeCell ref="A5:A6"/>
    <mergeCell ref="B5:B6"/>
    <mergeCell ref="D5:E5"/>
    <mergeCell ref="F5:G5"/>
  </mergeCells>
  <phoneticPr fontId="0" type="noConversion"/>
  <printOptions horizontalCentered="1"/>
  <pageMargins left="0.25" right="0.5" top="0.64" bottom="0.4" header="0.25" footer="0.17"/>
  <pageSetup paperSize="9" firstPageNumber="5" orientation="landscape" useFirstPageNumber="1" horizontalDpi="300" verticalDpi="300" r:id="rId1"/>
  <headerFooter alignWithMargins="0"/>
  <ignoredErrors>
    <ignoredError sqref="N99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C35"/>
  <sheetViews>
    <sheetView workbookViewId="0">
      <selection activeCell="C29" sqref="C29"/>
    </sheetView>
  </sheetViews>
  <sheetFormatPr defaultColWidth="8" defaultRowHeight="12.75"/>
  <cols>
    <col min="1" max="1" width="26.125" style="57" customWidth="1"/>
    <col min="2" max="2" width="1.125" style="57" customWidth="1"/>
    <col min="3" max="3" width="28.125" style="57" customWidth="1"/>
    <col min="4" max="16384" width="8" style="57"/>
  </cols>
  <sheetData>
    <row r="1" spans="1:3" ht="13.5" thickBot="1"/>
    <row r="2" spans="1:3" ht="15.75" thickBot="1">
      <c r="A2" s="58"/>
      <c r="C2" s="58"/>
    </row>
    <row r="3" spans="1:3" ht="15">
      <c r="A3" s="58"/>
      <c r="C3" s="58"/>
    </row>
    <row r="4" spans="1:3" ht="15">
      <c r="A4" s="58"/>
      <c r="C4" s="58"/>
    </row>
    <row r="5" spans="1:3" ht="15">
      <c r="A5" s="58"/>
      <c r="C5" s="58"/>
    </row>
    <row r="6" spans="1:3" ht="15.75" thickBot="1">
      <c r="A6" s="58"/>
      <c r="C6" s="58"/>
    </row>
    <row r="7" spans="1:3" ht="15">
      <c r="C7" s="58"/>
    </row>
    <row r="8" spans="1:3" ht="15.75" thickBot="1">
      <c r="C8" s="58"/>
    </row>
    <row r="9" spans="1:3" ht="15.75" thickBot="1">
      <c r="A9" s="58"/>
    </row>
    <row r="10" spans="1:3" ht="15.75" thickBot="1">
      <c r="A10" s="58"/>
      <c r="C10" s="58"/>
    </row>
    <row r="11" spans="1:3" ht="15">
      <c r="A11" s="58"/>
      <c r="C11" s="58"/>
    </row>
    <row r="12" spans="1:3" ht="15">
      <c r="A12" s="58"/>
      <c r="C12" s="58"/>
    </row>
    <row r="13" spans="1:3" ht="15">
      <c r="A13" s="58"/>
      <c r="C13" s="58"/>
    </row>
    <row r="14" spans="1:3" ht="15">
      <c r="A14" s="58"/>
      <c r="C14" s="58"/>
    </row>
    <row r="15" spans="1:3" ht="15">
      <c r="A15" s="58"/>
      <c r="C15" s="58"/>
    </row>
    <row r="16" spans="1:3" ht="15">
      <c r="A16" s="58"/>
      <c r="C16" s="58"/>
    </row>
    <row r="17" spans="1:3" ht="15">
      <c r="A17" s="58"/>
      <c r="C17" s="58"/>
    </row>
    <row r="18" spans="1:3" ht="15">
      <c r="A18" s="58"/>
      <c r="C18" s="58"/>
    </row>
    <row r="19" spans="1:3" ht="15">
      <c r="A19" s="58"/>
      <c r="C19" s="58"/>
    </row>
    <row r="20" spans="1:3" ht="15.75" thickBot="1">
      <c r="A20" s="58"/>
      <c r="C20" s="58"/>
    </row>
    <row r="21" spans="1:3" ht="15.75" thickBot="1">
      <c r="A21" s="58"/>
    </row>
    <row r="22" spans="1:3" ht="15.75" thickBot="1">
      <c r="A22" s="58"/>
      <c r="C22" s="58"/>
    </row>
    <row r="23" spans="1:3" ht="15">
      <c r="A23" s="58"/>
      <c r="C23" s="58"/>
    </row>
    <row r="24" spans="1:3" ht="15">
      <c r="A24" s="58"/>
      <c r="C24" s="58"/>
    </row>
    <row r="25" spans="1:3" ht="15">
      <c r="A25" s="58"/>
      <c r="C25" s="58"/>
    </row>
    <row r="26" spans="1:3" ht="15">
      <c r="A26" s="58"/>
      <c r="C26" s="58"/>
    </row>
    <row r="27" spans="1:3" ht="15">
      <c r="A27" s="58"/>
      <c r="C27" s="58"/>
    </row>
    <row r="28" spans="1:3" ht="15">
      <c r="A28" s="58"/>
      <c r="C28" s="58"/>
    </row>
    <row r="29" spans="1:3" ht="15">
      <c r="A29" s="58"/>
      <c r="C29" s="58"/>
    </row>
    <row r="30" spans="1:3" ht="15.75" thickBot="1">
      <c r="A30" s="58"/>
      <c r="C30" s="58"/>
    </row>
    <row r="31" spans="1:3" ht="15">
      <c r="C31" s="58"/>
    </row>
    <row r="32" spans="1:3" ht="15.75" thickBot="1">
      <c r="C32" s="58"/>
    </row>
    <row r="33" spans="1:3" ht="15">
      <c r="A33" s="58"/>
      <c r="C33" s="58"/>
    </row>
    <row r="34" spans="1:3" ht="15">
      <c r="A34" s="58"/>
      <c r="C34" s="58"/>
    </row>
    <row r="35" spans="1:3" ht="15.75" thickBot="1">
      <c r="A35" s="58"/>
      <c r="C35" s="58"/>
    </row>
  </sheetData>
  <sheetProtection password="CFB0" sheet="1" objects="1"/>
  <phoneticPr fontId="14" type="noConversion"/>
  <pageMargins left="0.75" right="0.75" top="0.41" bottom="0.5" header="0.22" footer="0.2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38"/>
  </sheetPr>
  <dimension ref="A1:I43"/>
  <sheetViews>
    <sheetView workbookViewId="0">
      <selection activeCell="A16" sqref="A16"/>
    </sheetView>
  </sheetViews>
  <sheetFormatPr defaultRowHeight="15"/>
  <cols>
    <col min="1" max="1" width="32.125" style="178" customWidth="1"/>
    <col min="2" max="2" width="15.75" style="178" customWidth="1"/>
    <col min="3" max="3" width="16.25" style="178" bestFit="1" customWidth="1"/>
    <col min="4" max="4" width="11.75" style="178" hidden="1" customWidth="1"/>
    <col min="5" max="5" width="23.375" style="177" customWidth="1"/>
    <col min="6" max="6" width="20.625" style="178" customWidth="1"/>
    <col min="7" max="7" width="11.125" style="177" bestFit="1" customWidth="1"/>
    <col min="8" max="8" width="14.75" style="177" bestFit="1" customWidth="1"/>
    <col min="9" max="9" width="9" style="180"/>
    <col min="10" max="16384" width="9" style="178"/>
  </cols>
  <sheetData>
    <row r="1" spans="1:9" customFormat="1" ht="15.75">
      <c r="A1" t="s">
        <v>1319</v>
      </c>
      <c r="C1" s="220" t="s">
        <v>25</v>
      </c>
      <c r="E1" s="67"/>
      <c r="G1" s="67"/>
      <c r="H1" s="67"/>
      <c r="I1" s="68"/>
    </row>
    <row r="2" spans="1:9" customFormat="1">
      <c r="A2" t="s">
        <v>1320</v>
      </c>
      <c r="E2" s="67"/>
      <c r="G2" s="67"/>
      <c r="H2" s="67"/>
      <c r="I2" s="68"/>
    </row>
    <row r="3" spans="1:9" customFormat="1">
      <c r="A3" t="s">
        <v>1321</v>
      </c>
      <c r="E3" s="67"/>
      <c r="G3" s="67"/>
      <c r="H3" s="67"/>
      <c r="I3" s="68"/>
    </row>
    <row r="4" spans="1:9" customFormat="1">
      <c r="A4" t="s">
        <v>440</v>
      </c>
      <c r="E4" s="67"/>
      <c r="G4" s="67"/>
      <c r="H4" s="67"/>
      <c r="I4" s="68"/>
    </row>
    <row r="5" spans="1:9" customFormat="1">
      <c r="A5" t="s">
        <v>1275</v>
      </c>
      <c r="C5" t="s">
        <v>820</v>
      </c>
      <c r="E5" s="67"/>
      <c r="G5" s="67"/>
      <c r="H5" s="67"/>
      <c r="I5" s="68"/>
    </row>
    <row r="6" spans="1:9" customFormat="1">
      <c r="A6" t="s">
        <v>1069</v>
      </c>
      <c r="C6" t="s">
        <v>52</v>
      </c>
      <c r="E6" s="67"/>
      <c r="G6" s="67"/>
      <c r="H6" s="67"/>
      <c r="I6" s="68"/>
    </row>
    <row r="7" spans="1:9" customFormat="1">
      <c r="A7" t="s">
        <v>636</v>
      </c>
      <c r="C7" t="s">
        <v>53</v>
      </c>
      <c r="E7" s="67"/>
      <c r="G7" s="59"/>
      <c r="H7" s="67"/>
      <c r="I7" s="68"/>
    </row>
    <row r="8" spans="1:9" customFormat="1">
      <c r="E8" s="67"/>
      <c r="G8" s="65"/>
      <c r="H8" s="67"/>
      <c r="I8" s="68"/>
    </row>
    <row r="9" spans="1:9" customFormat="1">
      <c r="E9" s="67"/>
      <c r="G9" s="67"/>
      <c r="H9" s="67"/>
      <c r="I9" s="68"/>
    </row>
    <row r="10" spans="1:9" customFormat="1">
      <c r="A10" t="s">
        <v>767</v>
      </c>
      <c r="E10" s="67"/>
      <c r="G10" s="67"/>
      <c r="H10" s="67"/>
      <c r="I10" s="68"/>
    </row>
    <row r="11" spans="1:9" customFormat="1">
      <c r="A11" t="s">
        <v>766</v>
      </c>
      <c r="E11" s="177"/>
      <c r="G11" s="67"/>
      <c r="H11" s="67"/>
      <c r="I11" s="68"/>
    </row>
    <row r="12" spans="1:9" customFormat="1" ht="15.75">
      <c r="A12" s="88" t="s">
        <v>762</v>
      </c>
      <c r="E12" s="177"/>
      <c r="G12" s="67"/>
      <c r="H12" s="67"/>
      <c r="I12" s="68"/>
    </row>
    <row r="13" spans="1:9" customFormat="1">
      <c r="E13" s="67"/>
      <c r="F13" s="67"/>
      <c r="G13" s="67"/>
      <c r="H13" s="67"/>
      <c r="I13" s="68"/>
    </row>
    <row r="14" spans="1:9" customFormat="1" ht="15.75">
      <c r="A14" t="s">
        <v>1023</v>
      </c>
      <c r="B14" t="s">
        <v>54</v>
      </c>
      <c r="C14" s="179"/>
      <c r="E14" s="67"/>
      <c r="F14" s="67"/>
      <c r="G14" s="81"/>
      <c r="H14" s="82"/>
      <c r="I14" s="68"/>
    </row>
    <row r="15" spans="1:9" customFormat="1">
      <c r="A15" s="20" t="s">
        <v>763</v>
      </c>
      <c r="B15" t="s">
        <v>764</v>
      </c>
      <c r="C15" s="179"/>
      <c r="E15" s="67"/>
      <c r="G15" s="83"/>
      <c r="H15" s="67"/>
      <c r="I15" s="68"/>
    </row>
    <row r="16" spans="1:9" customFormat="1">
      <c r="E16" s="67"/>
      <c r="G16" s="83"/>
      <c r="H16" s="67"/>
      <c r="I16" s="68"/>
    </row>
    <row r="17" spans="1:9" customFormat="1" ht="15.75">
      <c r="A17" s="220"/>
      <c r="E17" s="67"/>
      <c r="F17" s="48"/>
      <c r="G17" s="84"/>
      <c r="H17" s="62"/>
      <c r="I17" s="68"/>
    </row>
    <row r="18" spans="1:9" customFormat="1" ht="15.75">
      <c r="A18" s="220"/>
      <c r="E18" s="67"/>
      <c r="G18" s="67"/>
      <c r="H18" s="67"/>
      <c r="I18" s="68"/>
    </row>
    <row r="19" spans="1:9" customFormat="1">
      <c r="A19" t="s">
        <v>765</v>
      </c>
      <c r="E19" s="67"/>
      <c r="G19" s="67"/>
      <c r="H19" s="67"/>
      <c r="I19" s="68"/>
    </row>
    <row r="20" spans="1:9" customFormat="1">
      <c r="E20" s="67"/>
      <c r="G20" s="67"/>
      <c r="H20" s="67"/>
      <c r="I20" s="68"/>
    </row>
    <row r="21" spans="1:9" hidden="1">
      <c r="A21" s="178" t="s">
        <v>891</v>
      </c>
    </row>
    <row r="22" spans="1:9" hidden="1">
      <c r="B22" s="178" t="s">
        <v>1075</v>
      </c>
      <c r="C22" s="177"/>
    </row>
    <row r="23" spans="1:9" hidden="1">
      <c r="A23" s="178" t="s">
        <v>894</v>
      </c>
      <c r="B23" s="177">
        <v>8705100000</v>
      </c>
      <c r="C23" s="177" t="s">
        <v>896</v>
      </c>
      <c r="E23" s="177" t="s">
        <v>897</v>
      </c>
      <c r="F23" s="177" t="s">
        <v>898</v>
      </c>
    </row>
    <row r="24" spans="1:9" hidden="1">
      <c r="A24" s="178" t="s">
        <v>895</v>
      </c>
      <c r="B24" s="177">
        <v>8705100000</v>
      </c>
      <c r="C24" s="177"/>
      <c r="D24" s="177"/>
      <c r="E24" s="177">
        <f>B24/10000</f>
        <v>870510</v>
      </c>
      <c r="F24" s="177">
        <v>870510</v>
      </c>
    </row>
    <row r="25" spans="1:9" hidden="1">
      <c r="A25" s="352">
        <v>39931</v>
      </c>
      <c r="B25" s="177">
        <v>100000000</v>
      </c>
      <c r="C25" s="353">
        <f>D25-A25</f>
        <v>247</v>
      </c>
      <c r="D25" s="352">
        <v>40178</v>
      </c>
      <c r="E25" s="177">
        <f>B25/10000</f>
        <v>10000</v>
      </c>
      <c r="F25" s="177">
        <f>(C25*E25)/360</f>
        <v>6861</v>
      </c>
    </row>
    <row r="26" spans="1:9" hidden="1">
      <c r="A26" s="352">
        <v>39990</v>
      </c>
      <c r="B26" s="177">
        <v>100000000</v>
      </c>
      <c r="C26" s="353">
        <f t="shared" ref="C26:C36" si="0">D26-A26</f>
        <v>188</v>
      </c>
      <c r="D26" s="352">
        <v>40178</v>
      </c>
      <c r="E26" s="177">
        <f t="shared" ref="E26:E36" si="1">B26/10000</f>
        <v>10000</v>
      </c>
      <c r="F26" s="177">
        <f t="shared" ref="F26:F36" si="2">(C26*E26)/360</f>
        <v>5222</v>
      </c>
    </row>
    <row r="27" spans="1:9" hidden="1">
      <c r="A27" s="352">
        <v>40116</v>
      </c>
      <c r="B27" s="177">
        <v>200000000</v>
      </c>
      <c r="C27" s="353">
        <f t="shared" si="0"/>
        <v>62</v>
      </c>
      <c r="D27" s="352">
        <v>40178</v>
      </c>
      <c r="E27" s="177">
        <f t="shared" si="1"/>
        <v>20000</v>
      </c>
      <c r="F27" s="177">
        <f t="shared" si="2"/>
        <v>3444</v>
      </c>
    </row>
    <row r="28" spans="1:9" hidden="1">
      <c r="A28" s="352">
        <v>40116</v>
      </c>
      <c r="B28" s="177">
        <v>70000000</v>
      </c>
      <c r="C28" s="353">
        <f t="shared" si="0"/>
        <v>62</v>
      </c>
      <c r="D28" s="352">
        <v>40178</v>
      </c>
      <c r="E28" s="177">
        <f t="shared" si="1"/>
        <v>7000</v>
      </c>
      <c r="F28" s="177">
        <f t="shared" si="2"/>
        <v>1206</v>
      </c>
    </row>
    <row r="29" spans="1:9" hidden="1">
      <c r="A29" s="352">
        <v>40116</v>
      </c>
      <c r="B29" s="177">
        <v>10000000</v>
      </c>
      <c r="C29" s="353">
        <f t="shared" si="0"/>
        <v>62</v>
      </c>
      <c r="D29" s="352">
        <v>40178</v>
      </c>
      <c r="E29" s="177">
        <f t="shared" si="1"/>
        <v>1000</v>
      </c>
      <c r="F29" s="177">
        <f t="shared" si="2"/>
        <v>172</v>
      </c>
    </row>
    <row r="30" spans="1:9" hidden="1">
      <c r="A30" s="352">
        <v>40116</v>
      </c>
      <c r="B30" s="177">
        <v>50000000</v>
      </c>
      <c r="C30" s="353">
        <f t="shared" si="0"/>
        <v>62</v>
      </c>
      <c r="D30" s="352">
        <v>40178</v>
      </c>
      <c r="E30" s="177">
        <f t="shared" si="1"/>
        <v>5000</v>
      </c>
      <c r="F30" s="177">
        <f t="shared" si="2"/>
        <v>861</v>
      </c>
    </row>
    <row r="31" spans="1:9" hidden="1">
      <c r="A31" s="352">
        <v>40119</v>
      </c>
      <c r="B31" s="177">
        <v>100000000</v>
      </c>
      <c r="C31" s="353">
        <f t="shared" si="0"/>
        <v>59</v>
      </c>
      <c r="D31" s="352">
        <v>40178</v>
      </c>
      <c r="E31" s="177">
        <f t="shared" si="1"/>
        <v>10000</v>
      </c>
      <c r="F31" s="177">
        <f t="shared" si="2"/>
        <v>1639</v>
      </c>
    </row>
    <row r="32" spans="1:9" hidden="1">
      <c r="A32" s="352">
        <v>40122</v>
      </c>
      <c r="B32" s="177">
        <v>200000000</v>
      </c>
      <c r="C32" s="353">
        <f t="shared" si="0"/>
        <v>56</v>
      </c>
      <c r="D32" s="352">
        <v>40178</v>
      </c>
      <c r="E32" s="177">
        <f t="shared" si="1"/>
        <v>20000</v>
      </c>
      <c r="F32" s="177">
        <f t="shared" si="2"/>
        <v>3111</v>
      </c>
    </row>
    <row r="33" spans="1:6" hidden="1">
      <c r="A33" s="352">
        <v>40123</v>
      </c>
      <c r="B33" s="177">
        <v>130000000</v>
      </c>
      <c r="C33" s="353">
        <f t="shared" si="0"/>
        <v>55</v>
      </c>
      <c r="D33" s="352">
        <v>40178</v>
      </c>
      <c r="E33" s="177">
        <f t="shared" si="1"/>
        <v>13000</v>
      </c>
      <c r="F33" s="177">
        <f t="shared" si="2"/>
        <v>1986</v>
      </c>
    </row>
    <row r="34" spans="1:6" hidden="1">
      <c r="A34" s="352">
        <v>40158</v>
      </c>
      <c r="B34" s="177">
        <v>200000000</v>
      </c>
      <c r="C34" s="353">
        <f t="shared" si="0"/>
        <v>20</v>
      </c>
      <c r="D34" s="352">
        <v>40178</v>
      </c>
      <c r="E34" s="177">
        <f t="shared" si="1"/>
        <v>20000</v>
      </c>
      <c r="F34" s="177">
        <f t="shared" si="2"/>
        <v>1111</v>
      </c>
    </row>
    <row r="35" spans="1:6" hidden="1">
      <c r="A35" s="352">
        <v>40158</v>
      </c>
      <c r="B35" s="177">
        <v>100000000</v>
      </c>
      <c r="C35" s="353">
        <f t="shared" si="0"/>
        <v>20</v>
      </c>
      <c r="D35" s="352">
        <v>40178</v>
      </c>
      <c r="E35" s="177">
        <f t="shared" si="1"/>
        <v>10000</v>
      </c>
      <c r="F35" s="177">
        <f t="shared" si="2"/>
        <v>556</v>
      </c>
    </row>
    <row r="36" spans="1:6" hidden="1">
      <c r="A36" s="352">
        <v>40178</v>
      </c>
      <c r="B36" s="177">
        <v>34900000</v>
      </c>
      <c r="C36" s="353">
        <f t="shared" si="0"/>
        <v>0</v>
      </c>
      <c r="D36" s="352">
        <v>40178</v>
      </c>
      <c r="E36" s="177">
        <f t="shared" si="1"/>
        <v>3490</v>
      </c>
      <c r="F36" s="177">
        <f t="shared" si="2"/>
        <v>0</v>
      </c>
    </row>
    <row r="37" spans="1:6" hidden="1">
      <c r="B37" s="177">
        <f>SUM(B25:B36)</f>
        <v>1294900000</v>
      </c>
      <c r="C37" s="177"/>
      <c r="D37" s="177"/>
      <c r="F37" s="177">
        <f>SUM(F24:F36)</f>
        <v>896679</v>
      </c>
    </row>
    <row r="38" spans="1:6" hidden="1">
      <c r="B38" s="177"/>
      <c r="C38" s="177"/>
      <c r="D38" s="177"/>
      <c r="E38" s="177">
        <f>SUM(E24:E37)</f>
        <v>1000000</v>
      </c>
      <c r="F38" s="177"/>
    </row>
    <row r="39" spans="1:6" hidden="1">
      <c r="B39" s="177"/>
      <c r="C39" s="177"/>
      <c r="D39" s="177"/>
    </row>
    <row r="40" spans="1:6">
      <c r="B40" s="177"/>
      <c r="C40" s="177"/>
      <c r="D40" s="177"/>
    </row>
    <row r="41" spans="1:6">
      <c r="B41" s="177"/>
      <c r="C41" s="177"/>
      <c r="D41" s="177"/>
    </row>
    <row r="42" spans="1:6">
      <c r="B42" s="177"/>
      <c r="C42" s="177"/>
      <c r="D42" s="177"/>
    </row>
    <row r="43" spans="1:6">
      <c r="B43" s="177"/>
      <c r="C43" s="177"/>
      <c r="D43" s="177"/>
    </row>
  </sheetData>
  <phoneticPr fontId="0" type="noConversion"/>
  <hyperlinks>
    <hyperlink ref="C1" r:id="rId1"/>
  </hyperlinks>
  <pageMargins left="0.48" right="0.38" top="0.51" bottom="1" header="0.34" footer="0.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39"/>
  </sheetPr>
  <dimension ref="A1:K172"/>
  <sheetViews>
    <sheetView showGridLines="0" topLeftCell="A91" zoomScaleSheetLayoutView="100" workbookViewId="0">
      <selection activeCell="B27" sqref="B27:I27"/>
    </sheetView>
  </sheetViews>
  <sheetFormatPr defaultRowHeight="14.25"/>
  <cols>
    <col min="1" max="3" width="9" style="239"/>
    <col min="4" max="4" width="8.75" style="239" customWidth="1"/>
    <col min="5" max="8" width="9" style="239"/>
    <col min="9" max="9" width="11.125" style="239" customWidth="1"/>
    <col min="10" max="16384" width="9" style="239"/>
  </cols>
  <sheetData>
    <row r="1" spans="1:9" s="244" customFormat="1" ht="24.75" customHeight="1">
      <c r="A1" s="1269" t="s">
        <v>1288</v>
      </c>
      <c r="B1" s="1269"/>
      <c r="C1" s="1269"/>
      <c r="D1" s="1269"/>
      <c r="E1" s="1269"/>
      <c r="F1" s="1269"/>
      <c r="G1" s="1269"/>
      <c r="H1" s="1269"/>
      <c r="I1" s="1269"/>
    </row>
    <row r="2" spans="1:9" s="243" customFormat="1" ht="15">
      <c r="A2" s="1270" t="s">
        <v>1289</v>
      </c>
      <c r="B2" s="1270"/>
      <c r="C2" s="1270"/>
      <c r="D2" s="1270"/>
      <c r="E2" s="1270"/>
      <c r="F2" s="1270"/>
      <c r="G2" s="1270"/>
      <c r="H2" s="1270"/>
      <c r="I2" s="1270"/>
    </row>
    <row r="3" spans="1:9" ht="15">
      <c r="A3" s="1271" t="s">
        <v>1290</v>
      </c>
      <c r="B3" s="1272"/>
      <c r="C3" s="1272"/>
      <c r="D3" s="1272"/>
      <c r="E3" s="1272"/>
      <c r="F3" s="1272"/>
      <c r="G3" s="1272"/>
      <c r="H3" s="1272"/>
      <c r="I3" s="1272"/>
    </row>
    <row r="7" spans="1:9" ht="16.5">
      <c r="B7" s="240"/>
      <c r="D7" s="241"/>
    </row>
    <row r="24" spans="2:9" ht="15" customHeight="1"/>
    <row r="26" spans="2:9" s="1257" customFormat="1" ht="24.75" customHeight="1">
      <c r="B26" s="1268" t="s">
        <v>729</v>
      </c>
      <c r="C26" s="1268"/>
      <c r="D26" s="1268"/>
      <c r="E26" s="1268"/>
      <c r="F26" s="1268"/>
      <c r="G26" s="1268"/>
      <c r="H26" s="1268"/>
      <c r="I26" s="1268"/>
    </row>
    <row r="27" spans="2:9" s="1257" customFormat="1" ht="21" customHeight="1">
      <c r="B27" s="1273" t="s">
        <v>1291</v>
      </c>
      <c r="C27" s="1273"/>
      <c r="D27" s="1273"/>
      <c r="E27" s="1273"/>
      <c r="F27" s="1273"/>
      <c r="G27" s="1273"/>
      <c r="H27" s="1273"/>
      <c r="I27" s="1273"/>
    </row>
    <row r="28" spans="2:9" s="1257" customFormat="1" ht="21" customHeight="1">
      <c r="B28" s="1274" t="s">
        <v>589</v>
      </c>
      <c r="C28" s="1274"/>
      <c r="D28" s="1274"/>
      <c r="E28" s="1274"/>
      <c r="F28" s="1274"/>
      <c r="G28" s="1274"/>
      <c r="H28" s="1274"/>
      <c r="I28" s="1274"/>
    </row>
    <row r="29" spans="2:9" ht="21" customHeight="1">
      <c r="C29" s="1267"/>
      <c r="D29" s="1267"/>
      <c r="E29" s="1267"/>
      <c r="F29" s="1267"/>
      <c r="G29" s="1267"/>
      <c r="H29" s="1267"/>
      <c r="I29" s="1267"/>
    </row>
    <row r="30" spans="2:9" ht="21" customHeight="1">
      <c r="C30" s="1268"/>
      <c r="D30" s="1268"/>
      <c r="E30" s="1268"/>
      <c r="F30" s="1268"/>
      <c r="G30" s="1268"/>
      <c r="H30" s="1268"/>
      <c r="I30" s="1268"/>
    </row>
    <row r="44" spans="1:9" ht="11.25" customHeight="1"/>
    <row r="45" spans="1:9" ht="117.75" customHeight="1"/>
    <row r="47" spans="1:9" ht="9.75" customHeight="1" thickBot="1">
      <c r="A47" s="1012"/>
      <c r="B47" s="1012"/>
      <c r="C47" s="1012"/>
      <c r="D47" s="1012"/>
      <c r="E47" s="1012"/>
      <c r="F47" s="1012"/>
      <c r="G47" s="1012"/>
      <c r="H47" s="1012"/>
      <c r="I47" s="1012"/>
    </row>
    <row r="48" spans="1:9" s="1014" customFormat="1" ht="5.25" customHeight="1" thickTop="1">
      <c r="A48" s="1013"/>
    </row>
    <row r="49" spans="1:11" ht="18">
      <c r="A49" s="1266" t="s">
        <v>590</v>
      </c>
      <c r="B49" s="1266"/>
      <c r="C49" s="1266"/>
      <c r="D49" s="1266"/>
      <c r="E49" s="1266"/>
      <c r="F49" s="1266"/>
      <c r="G49" s="1266"/>
      <c r="H49" s="1266"/>
      <c r="I49" s="1266"/>
    </row>
    <row r="50" spans="1:11">
      <c r="A50" s="242"/>
      <c r="B50" s="242"/>
      <c r="C50" s="242"/>
      <c r="D50" s="242"/>
      <c r="E50" s="242"/>
      <c r="F50" s="242"/>
      <c r="G50" s="242"/>
      <c r="H50" s="242"/>
      <c r="I50" s="242"/>
      <c r="J50" s="242"/>
      <c r="K50" s="242"/>
    </row>
    <row r="51" spans="1:11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K51" s="242"/>
    </row>
    <row r="52" spans="1:11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</row>
    <row r="53" spans="1:11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</row>
    <row r="54" spans="1:11">
      <c r="A54" s="242"/>
      <c r="B54" s="242"/>
      <c r="C54" s="242"/>
      <c r="D54" s="242"/>
      <c r="E54" s="242"/>
      <c r="F54" s="242"/>
      <c r="G54" s="242"/>
      <c r="H54" s="242"/>
      <c r="I54" s="242"/>
      <c r="J54" s="242"/>
      <c r="K54" s="242"/>
    </row>
    <row r="55" spans="1:11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</row>
    <row r="56" spans="1:11">
      <c r="A56" s="242"/>
      <c r="B56" s="242"/>
      <c r="C56" s="242"/>
      <c r="D56" s="242"/>
      <c r="E56" s="242"/>
      <c r="F56" s="242"/>
      <c r="G56" s="242"/>
      <c r="H56" s="242"/>
      <c r="I56" s="242"/>
      <c r="J56" s="242"/>
      <c r="K56" s="242"/>
    </row>
    <row r="57" spans="1:11">
      <c r="A57" s="242"/>
      <c r="B57" s="242"/>
      <c r="C57" s="242"/>
      <c r="D57" s="242"/>
      <c r="E57" s="242"/>
      <c r="F57" s="242"/>
      <c r="G57" s="242"/>
      <c r="H57" s="242"/>
      <c r="I57" s="242"/>
      <c r="J57" s="242"/>
      <c r="K57" s="242"/>
    </row>
    <row r="58" spans="1:11">
      <c r="A58" s="242"/>
      <c r="B58" s="242"/>
      <c r="C58" s="242"/>
      <c r="D58" s="242"/>
      <c r="E58" s="242"/>
      <c r="F58" s="242"/>
      <c r="G58" s="242"/>
      <c r="H58" s="242"/>
      <c r="I58" s="242"/>
      <c r="J58" s="242"/>
      <c r="K58" s="242"/>
    </row>
    <row r="59" spans="1:11">
      <c r="A59" s="242"/>
      <c r="B59" s="242"/>
      <c r="C59" s="242"/>
      <c r="D59" s="242"/>
      <c r="E59" s="242"/>
      <c r="F59" s="242"/>
      <c r="G59" s="242"/>
      <c r="H59" s="242"/>
      <c r="I59" s="242"/>
      <c r="J59" s="242"/>
      <c r="K59" s="242"/>
    </row>
    <row r="60" spans="1:11">
      <c r="A60" s="242"/>
      <c r="B60" s="242"/>
      <c r="C60" s="242"/>
      <c r="D60" s="242"/>
      <c r="E60" s="242"/>
      <c r="F60" s="242"/>
      <c r="G60" s="242"/>
      <c r="H60" s="242"/>
      <c r="I60" s="242"/>
      <c r="J60" s="242"/>
      <c r="K60" s="242"/>
    </row>
    <row r="61" spans="1:11">
      <c r="A61" s="242"/>
      <c r="B61" s="242"/>
      <c r="C61" s="242"/>
      <c r="D61" s="242"/>
      <c r="E61" s="242"/>
      <c r="F61" s="242"/>
      <c r="G61" s="242"/>
      <c r="H61" s="242"/>
      <c r="I61" s="242"/>
      <c r="J61" s="242"/>
      <c r="K61" s="242"/>
    </row>
    <row r="62" spans="1:11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</row>
    <row r="63" spans="1:11">
      <c r="A63" s="242"/>
      <c r="B63" s="242"/>
      <c r="C63" s="242"/>
      <c r="D63" s="242"/>
      <c r="E63" s="242"/>
      <c r="F63" s="242"/>
      <c r="G63" s="242"/>
      <c r="H63" s="242"/>
      <c r="I63" s="242"/>
      <c r="J63" s="242"/>
      <c r="K63" s="242"/>
    </row>
    <row r="64" spans="1:11">
      <c r="A64" s="242"/>
      <c r="B64" s="242"/>
      <c r="C64" s="242"/>
      <c r="D64" s="242"/>
      <c r="E64" s="242"/>
      <c r="F64" s="242"/>
      <c r="G64" s="242"/>
      <c r="H64" s="242"/>
      <c r="I64" s="242"/>
      <c r="J64" s="242"/>
      <c r="K64" s="242"/>
    </row>
    <row r="65" spans="1:11">
      <c r="A65" s="242"/>
      <c r="B65" s="242"/>
      <c r="C65" s="242"/>
      <c r="D65" s="242"/>
      <c r="E65" s="242"/>
      <c r="F65" s="242"/>
      <c r="G65" s="242"/>
      <c r="H65" s="242"/>
      <c r="I65" s="242"/>
      <c r="J65" s="242"/>
      <c r="K65" s="242"/>
    </row>
    <row r="66" spans="1:11">
      <c r="A66" s="242"/>
      <c r="B66" s="242"/>
      <c r="C66" s="242"/>
      <c r="D66" s="242"/>
      <c r="E66" s="242"/>
      <c r="F66" s="242"/>
      <c r="G66" s="242"/>
      <c r="H66" s="242"/>
      <c r="I66" s="242"/>
      <c r="J66" s="242"/>
      <c r="K66" s="242"/>
    </row>
    <row r="67" spans="1:11">
      <c r="A67" s="242"/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>
      <c r="A68" s="242"/>
      <c r="B68" s="242"/>
      <c r="C68" s="242"/>
      <c r="D68" s="242"/>
      <c r="E68" s="242"/>
      <c r="F68" s="242"/>
      <c r="G68" s="242"/>
      <c r="H68" s="242"/>
      <c r="I68" s="242"/>
      <c r="J68" s="242"/>
      <c r="K68" s="242"/>
    </row>
    <row r="69" spans="1:11">
      <c r="A69" s="242"/>
      <c r="B69" s="242"/>
      <c r="C69" s="242"/>
      <c r="D69" s="242"/>
      <c r="E69" s="242"/>
      <c r="F69" s="242"/>
      <c r="G69" s="242"/>
      <c r="H69" s="242"/>
      <c r="I69" s="242"/>
      <c r="J69" s="242"/>
      <c r="K69" s="242"/>
    </row>
    <row r="70" spans="1:11">
      <c r="A70" s="242"/>
      <c r="B70" s="242"/>
      <c r="C70" s="242"/>
      <c r="D70" s="242"/>
      <c r="E70" s="242"/>
      <c r="F70" s="242"/>
      <c r="G70" s="242"/>
      <c r="H70" s="242"/>
      <c r="I70" s="242"/>
      <c r="J70" s="242"/>
      <c r="K70" s="242"/>
    </row>
    <row r="71" spans="1:11">
      <c r="A71" s="242"/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>
      <c r="A72" s="242"/>
      <c r="B72" s="242"/>
      <c r="C72" s="242"/>
      <c r="D72" s="242"/>
      <c r="E72" s="242"/>
      <c r="F72" s="242"/>
      <c r="G72" s="242"/>
      <c r="H72" s="242"/>
      <c r="I72" s="242"/>
    </row>
    <row r="172" spans="1:1">
      <c r="A172" s="246"/>
    </row>
  </sheetData>
  <mergeCells count="9">
    <mergeCell ref="A49:I49"/>
    <mergeCell ref="C29:I29"/>
    <mergeCell ref="C30:I30"/>
    <mergeCell ref="A1:I1"/>
    <mergeCell ref="A2:I2"/>
    <mergeCell ref="A3:I3"/>
    <mergeCell ref="B26:I26"/>
    <mergeCell ref="B27:I27"/>
    <mergeCell ref="B28:I28"/>
  </mergeCells>
  <phoneticPr fontId="36" type="noConversion"/>
  <pageMargins left="0.62" right="0" top="0.4" bottom="0" header="0.28999999999999998" footer="0"/>
  <pageSetup paperSize="9" firstPageNumber="0" orientation="portrait" useFirstPageNumber="1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39"/>
  </sheetPr>
  <dimension ref="A1:P158"/>
  <sheetViews>
    <sheetView topLeftCell="F85" workbookViewId="0">
      <pane xSplit="2" topLeftCell="H1" activePane="topRight" state="frozen"/>
      <selection activeCell="F1" sqref="F1"/>
      <selection pane="topRight" activeCell="L18" sqref="L18"/>
    </sheetView>
  </sheetViews>
  <sheetFormatPr defaultRowHeight="12.75" outlineLevelRow="1" outlineLevelCol="1"/>
  <cols>
    <col min="1" max="2" width="5" style="1030" hidden="1" customWidth="1" outlineLevel="1"/>
    <col min="3" max="3" width="5.5" style="1031" hidden="1" customWidth="1" outlineLevel="1"/>
    <col min="4" max="4" width="2.75" style="1034" hidden="1" customWidth="1" collapsed="1"/>
    <col min="5" max="5" width="4.75" style="1034" hidden="1" customWidth="1"/>
    <col min="6" max="6" width="3.375" style="1034" customWidth="1"/>
    <col min="7" max="7" width="38.875" style="1030" customWidth="1"/>
    <col min="8" max="8" width="0.625" style="1034" customWidth="1"/>
    <col min="9" max="9" width="5.875" style="1097" customWidth="1"/>
    <col min="10" max="10" width="0.625" style="1034" customWidth="1"/>
    <col min="11" max="11" width="4.875" style="1097" customWidth="1"/>
    <col min="12" max="13" width="17.875" style="1097" customWidth="1"/>
    <col min="14" max="14" width="5.125" style="1030" bestFit="1" customWidth="1"/>
    <col min="15" max="15" width="24.75" style="1030" hidden="1" customWidth="1"/>
    <col min="16" max="16" width="14.375" style="1030" hidden="1" customWidth="1"/>
    <col min="17" max="16384" width="9" style="1030"/>
  </cols>
  <sheetData>
    <row r="1" spans="1:16" s="1020" customFormat="1" ht="16.5" customHeight="1">
      <c r="C1" s="1021"/>
      <c r="E1" s="1022"/>
      <c r="F1" s="1023" t="s">
        <v>236</v>
      </c>
      <c r="H1" s="1024"/>
      <c r="I1" s="1025"/>
      <c r="J1" s="1024"/>
      <c r="K1" s="1025"/>
      <c r="L1" s="1025"/>
      <c r="M1" s="1026" t="s">
        <v>237</v>
      </c>
    </row>
    <row r="2" spans="1:16" s="1020" customFormat="1" ht="15" customHeight="1">
      <c r="C2" s="1021"/>
      <c r="E2" s="1027"/>
      <c r="F2" s="1027" t="s">
        <v>238</v>
      </c>
      <c r="H2" s="1024"/>
      <c r="I2" s="1025"/>
      <c r="J2" s="1024"/>
      <c r="K2" s="1025"/>
      <c r="L2" s="1025"/>
      <c r="M2" s="1028" t="s">
        <v>585</v>
      </c>
    </row>
    <row r="3" spans="1:16" s="1020" customFormat="1" ht="15.75" customHeight="1">
      <c r="C3" s="1021"/>
      <c r="E3" s="1018"/>
      <c r="F3" s="1281" t="s">
        <v>239</v>
      </c>
      <c r="G3" s="1281"/>
      <c r="H3" s="1281"/>
      <c r="I3" s="1281"/>
      <c r="J3" s="1281"/>
      <c r="K3" s="1281"/>
      <c r="L3" s="1029"/>
      <c r="M3" s="1029"/>
    </row>
    <row r="4" spans="1:16" ht="14.25">
      <c r="D4" s="1032"/>
      <c r="E4" s="1032"/>
      <c r="F4" s="1032"/>
      <c r="G4" s="1032"/>
      <c r="H4" s="1032"/>
      <c r="I4" s="1032"/>
      <c r="J4" s="1032"/>
      <c r="K4" s="1032"/>
      <c r="L4" s="1032"/>
      <c r="M4" s="1033" t="s">
        <v>240</v>
      </c>
    </row>
    <row r="5" spans="1:16" ht="16.5" customHeight="1">
      <c r="E5" s="1035"/>
      <c r="F5" s="1035" t="s">
        <v>241</v>
      </c>
      <c r="G5" s="1036"/>
      <c r="H5" s="1036"/>
      <c r="I5" s="1036"/>
      <c r="J5" s="1036"/>
      <c r="K5" s="1036"/>
      <c r="L5" s="1036"/>
      <c r="M5" s="1036"/>
    </row>
    <row r="6" spans="1:16" ht="15" customHeight="1">
      <c r="A6" s="1037"/>
      <c r="B6" s="1037"/>
      <c r="E6" s="1038"/>
      <c r="F6" s="1039"/>
      <c r="G6" s="1282" t="s">
        <v>740</v>
      </c>
      <c r="H6" s="1282"/>
      <c r="I6" s="1282"/>
      <c r="J6" s="1282"/>
      <c r="K6" s="1282"/>
      <c r="L6" s="1282"/>
      <c r="M6" s="1282"/>
    </row>
    <row r="7" spans="1:16" ht="12" customHeight="1">
      <c r="A7" s="1037"/>
      <c r="B7" s="1037"/>
      <c r="D7" s="1041"/>
      <c r="E7" s="1041"/>
      <c r="F7" s="1041"/>
      <c r="G7" s="1042"/>
      <c r="H7" s="1024"/>
      <c r="I7" s="1043"/>
      <c r="J7" s="1024"/>
      <c r="K7" s="1043"/>
      <c r="L7" s="1025"/>
      <c r="M7" s="1044" t="s">
        <v>242</v>
      </c>
      <c r="N7" s="1020"/>
    </row>
    <row r="8" spans="1:16" ht="20.25" customHeight="1">
      <c r="A8" s="1045" t="s">
        <v>243</v>
      </c>
      <c r="B8" s="1045" t="s">
        <v>244</v>
      </c>
      <c r="C8" s="1046" t="s">
        <v>245</v>
      </c>
      <c r="E8" s="1047"/>
      <c r="F8" s="1283" t="s">
        <v>246</v>
      </c>
      <c r="G8" s="1283"/>
      <c r="H8" s="1047"/>
      <c r="I8" s="1048" t="s">
        <v>247</v>
      </c>
      <c r="J8" s="1047"/>
      <c r="K8" s="1049" t="s">
        <v>248</v>
      </c>
      <c r="L8" s="1050" t="s">
        <v>586</v>
      </c>
      <c r="M8" s="1050" t="s">
        <v>587</v>
      </c>
      <c r="N8" s="1051" t="s">
        <v>249</v>
      </c>
    </row>
    <row r="9" spans="1:16" ht="12.75" customHeight="1">
      <c r="A9" s="1045"/>
      <c r="B9" s="1045"/>
      <c r="C9" s="1046"/>
      <c r="D9" s="1047"/>
      <c r="E9" s="1047"/>
      <c r="F9" s="1047"/>
      <c r="G9" s="1052" t="s">
        <v>250</v>
      </c>
      <c r="H9" s="1047"/>
      <c r="I9" s="1053"/>
      <c r="J9" s="1047"/>
      <c r="K9" s="1053"/>
      <c r="L9" s="1053"/>
      <c r="M9" s="1053"/>
      <c r="N9" s="1051"/>
    </row>
    <row r="10" spans="1:16" s="1059" customFormat="1" ht="15" customHeight="1">
      <c r="A10" s="1045" t="s">
        <v>251</v>
      </c>
      <c r="B10" s="1045"/>
      <c r="C10" s="1046"/>
      <c r="D10" s="1054">
        <v>100</v>
      </c>
      <c r="E10" s="1054"/>
      <c r="F10" s="1047" t="s">
        <v>251</v>
      </c>
      <c r="G10" s="1055" t="s">
        <v>252</v>
      </c>
      <c r="H10" s="1047"/>
      <c r="I10" s="1047">
        <f t="shared" ref="I10:I41" si="0">IF(D10=0,,D10)</f>
        <v>100</v>
      </c>
      <c r="J10" s="1047"/>
      <c r="K10" s="1047"/>
      <c r="L10" s="1056">
        <v>521155959939</v>
      </c>
      <c r="M10" s="1056">
        <v>474987517406</v>
      </c>
      <c r="N10" s="1057" t="s">
        <v>253</v>
      </c>
      <c r="O10" s="1058">
        <v>593199794837</v>
      </c>
    </row>
    <row r="11" spans="1:16" s="1059" customFormat="1" ht="15" customHeight="1">
      <c r="A11" s="1045"/>
      <c r="B11" s="1045" t="s">
        <v>254</v>
      </c>
      <c r="C11" s="1046"/>
      <c r="D11" s="1054">
        <v>110</v>
      </c>
      <c r="E11" s="1054"/>
      <c r="F11" s="1060" t="s">
        <v>254</v>
      </c>
      <c r="G11" s="1061" t="s">
        <v>255</v>
      </c>
      <c r="H11" s="1060"/>
      <c r="I11" s="1047">
        <f t="shared" si="0"/>
        <v>110</v>
      </c>
      <c r="J11" s="1060"/>
      <c r="K11" s="1062"/>
      <c r="L11" s="1056">
        <v>34279858520</v>
      </c>
      <c r="M11" s="1056">
        <v>28935324933</v>
      </c>
      <c r="N11" s="1057" t="s">
        <v>253</v>
      </c>
      <c r="O11" s="1058">
        <v>22271655455</v>
      </c>
    </row>
    <row r="12" spans="1:16" ht="12.75" customHeight="1">
      <c r="A12" s="1063"/>
      <c r="B12" s="1063"/>
      <c r="D12" s="1020">
        <v>111</v>
      </c>
      <c r="E12" s="1020"/>
      <c r="F12" s="1024">
        <v>1</v>
      </c>
      <c r="G12" s="1064" t="s">
        <v>256</v>
      </c>
      <c r="H12" s="1024"/>
      <c r="I12" s="1024">
        <f t="shared" si="0"/>
        <v>111</v>
      </c>
      <c r="J12" s="1024"/>
      <c r="K12" s="1017" t="s">
        <v>257</v>
      </c>
      <c r="L12" s="1056">
        <v>34279858520</v>
      </c>
      <c r="M12" s="1056">
        <v>14935324933</v>
      </c>
      <c r="N12" s="1065" t="s">
        <v>253</v>
      </c>
      <c r="O12" s="1056">
        <v>22271655455</v>
      </c>
      <c r="P12" s="1066"/>
    </row>
    <row r="13" spans="1:16" ht="12.75" customHeight="1">
      <c r="A13" s="1063"/>
      <c r="B13" s="1063"/>
      <c r="C13" s="1031">
        <v>114</v>
      </c>
      <c r="D13" s="1020">
        <v>112</v>
      </c>
      <c r="E13" s="1020"/>
      <c r="F13" s="1024">
        <v>2</v>
      </c>
      <c r="G13" s="1064" t="s">
        <v>258</v>
      </c>
      <c r="H13" s="1024"/>
      <c r="I13" s="1024">
        <f t="shared" si="0"/>
        <v>112</v>
      </c>
      <c r="J13" s="1024"/>
      <c r="K13" s="1017"/>
      <c r="L13" s="1056">
        <v>0</v>
      </c>
      <c r="M13" s="1056">
        <v>14000000000</v>
      </c>
      <c r="N13" s="1065" t="s">
        <v>253</v>
      </c>
      <c r="O13" s="1056">
        <v>0</v>
      </c>
      <c r="P13" s="1066"/>
    </row>
    <row r="14" spans="1:16" s="1071" customFormat="1" ht="15" customHeight="1">
      <c r="A14" s="1067"/>
      <c r="B14" s="1067" t="s">
        <v>259</v>
      </c>
      <c r="C14" s="1068"/>
      <c r="D14" s="1054">
        <v>120</v>
      </c>
      <c r="E14" s="1069"/>
      <c r="F14" s="1060" t="s">
        <v>259</v>
      </c>
      <c r="G14" s="1061" t="s">
        <v>260</v>
      </c>
      <c r="H14" s="1060"/>
      <c r="I14" s="1047">
        <f t="shared" si="0"/>
        <v>120</v>
      </c>
      <c r="J14" s="1060"/>
      <c r="K14" s="1040"/>
      <c r="L14" s="1056">
        <v>2835381500</v>
      </c>
      <c r="M14" s="1056">
        <v>2835381500</v>
      </c>
      <c r="N14" s="1070" t="s">
        <v>253</v>
      </c>
      <c r="O14" s="1058">
        <v>28752358800</v>
      </c>
    </row>
    <row r="15" spans="1:16" ht="12.75" customHeight="1">
      <c r="A15" s="1063"/>
      <c r="B15" s="1063"/>
      <c r="D15" s="1020">
        <v>121</v>
      </c>
      <c r="E15" s="1020"/>
      <c r="F15" s="1024">
        <v>1</v>
      </c>
      <c r="G15" s="1064" t="s">
        <v>261</v>
      </c>
      <c r="H15" s="1024"/>
      <c r="I15" s="1024">
        <f t="shared" si="0"/>
        <v>121</v>
      </c>
      <c r="J15" s="1024"/>
      <c r="K15" s="1017"/>
      <c r="L15" s="1056">
        <v>8386931025</v>
      </c>
      <c r="M15" s="1056">
        <v>8386931025</v>
      </c>
      <c r="N15" s="1065" t="s">
        <v>253</v>
      </c>
      <c r="O15" s="1056">
        <v>28854120800</v>
      </c>
      <c r="P15" s="1066"/>
    </row>
    <row r="16" spans="1:16" ht="12.75" customHeight="1">
      <c r="A16" s="1063"/>
      <c r="B16" s="1063"/>
      <c r="C16" s="1031">
        <v>129</v>
      </c>
      <c r="D16" s="1020">
        <v>129</v>
      </c>
      <c r="E16" s="1020"/>
      <c r="F16" s="1024">
        <v>2</v>
      </c>
      <c r="G16" s="1064" t="s">
        <v>262</v>
      </c>
      <c r="H16" s="1024"/>
      <c r="I16" s="1024">
        <f t="shared" si="0"/>
        <v>129</v>
      </c>
      <c r="J16" s="1024"/>
      <c r="K16" s="1017"/>
      <c r="L16" s="1056">
        <v>-5551549525</v>
      </c>
      <c r="M16" s="1056">
        <v>-5551549525</v>
      </c>
      <c r="N16" s="1065" t="s">
        <v>253</v>
      </c>
      <c r="O16" s="1056">
        <v>-101762000</v>
      </c>
      <c r="P16" s="1066"/>
    </row>
    <row r="17" spans="1:16" s="1059" customFormat="1" ht="15" customHeight="1">
      <c r="A17" s="1045"/>
      <c r="B17" s="1045" t="s">
        <v>263</v>
      </c>
      <c r="C17" s="1046"/>
      <c r="D17" s="1072">
        <v>130</v>
      </c>
      <c r="E17" s="1054"/>
      <c r="F17" s="1047" t="s">
        <v>263</v>
      </c>
      <c r="G17" s="1055" t="s">
        <v>264</v>
      </c>
      <c r="H17" s="1047"/>
      <c r="I17" s="1047">
        <f t="shared" si="0"/>
        <v>130</v>
      </c>
      <c r="J17" s="1047"/>
      <c r="K17" s="1040"/>
      <c r="L17" s="1056">
        <v>358467828792</v>
      </c>
      <c r="M17" s="1056">
        <v>328338138515</v>
      </c>
      <c r="N17" s="1057" t="s">
        <v>253</v>
      </c>
      <c r="O17" s="1058">
        <v>246644354572</v>
      </c>
    </row>
    <row r="18" spans="1:16" ht="12.75" customHeight="1">
      <c r="A18" s="1063"/>
      <c r="B18" s="1063"/>
      <c r="C18" s="1031">
        <v>1311</v>
      </c>
      <c r="D18" s="1020">
        <v>131</v>
      </c>
      <c r="E18" s="1020"/>
      <c r="F18" s="1024">
        <v>1</v>
      </c>
      <c r="G18" s="1064" t="s">
        <v>265</v>
      </c>
      <c r="H18" s="1024"/>
      <c r="I18" s="1024">
        <f t="shared" si="0"/>
        <v>131</v>
      </c>
      <c r="J18" s="1024"/>
      <c r="K18" s="1017"/>
      <c r="L18" s="1056">
        <v>299406450203</v>
      </c>
      <c r="M18" s="1056">
        <v>269047325106</v>
      </c>
      <c r="N18" s="1065" t="s">
        <v>253</v>
      </c>
      <c r="O18" s="1056">
        <v>131761356854</v>
      </c>
      <c r="P18" s="1066"/>
    </row>
    <row r="19" spans="1:16" ht="12.75" customHeight="1">
      <c r="A19" s="1063"/>
      <c r="B19" s="1063"/>
      <c r="C19" s="1031" t="s">
        <v>266</v>
      </c>
      <c r="D19" s="1020">
        <v>132</v>
      </c>
      <c r="E19" s="1020"/>
      <c r="F19" s="1024">
        <v>2</v>
      </c>
      <c r="G19" s="1064" t="s">
        <v>267</v>
      </c>
      <c r="H19" s="1024"/>
      <c r="I19" s="1024">
        <f t="shared" si="0"/>
        <v>132</v>
      </c>
      <c r="J19" s="1024"/>
      <c r="K19" s="1017"/>
      <c r="L19" s="1056">
        <v>54656938159</v>
      </c>
      <c r="M19" s="1056">
        <v>54918644191</v>
      </c>
      <c r="N19" s="1065" t="s">
        <v>253</v>
      </c>
      <c r="O19" s="1056">
        <v>104261446370</v>
      </c>
      <c r="P19" s="1066"/>
    </row>
    <row r="20" spans="1:16" ht="12.75" customHeight="1">
      <c r="A20" s="1063"/>
      <c r="B20" s="1063"/>
      <c r="D20" s="1020">
        <v>133</v>
      </c>
      <c r="E20" s="1020"/>
      <c r="F20" s="1024">
        <v>3</v>
      </c>
      <c r="G20" s="1064" t="s">
        <v>268</v>
      </c>
      <c r="H20" s="1024"/>
      <c r="I20" s="1024">
        <f t="shared" si="0"/>
        <v>133</v>
      </c>
      <c r="J20" s="1024"/>
      <c r="K20" s="1017"/>
      <c r="L20" s="1056">
        <v>0</v>
      </c>
      <c r="M20" s="1056">
        <v>0</v>
      </c>
      <c r="N20" s="1065" t="s">
        <v>253</v>
      </c>
      <c r="O20" s="1056"/>
      <c r="P20" s="1066">
        <f>L20</f>
        <v>0</v>
      </c>
    </row>
    <row r="21" spans="1:16" ht="12.75" customHeight="1">
      <c r="A21" s="1063"/>
      <c r="B21" s="1063"/>
      <c r="D21" s="1020">
        <v>134</v>
      </c>
      <c r="E21" s="1020"/>
      <c r="F21" s="1024">
        <v>4</v>
      </c>
      <c r="G21" s="1064" t="s">
        <v>269</v>
      </c>
      <c r="H21" s="1024"/>
      <c r="I21" s="1024">
        <f t="shared" si="0"/>
        <v>134</v>
      </c>
      <c r="J21" s="1024"/>
      <c r="K21" s="1017"/>
      <c r="L21" s="1056">
        <v>0</v>
      </c>
      <c r="M21" s="1056">
        <v>0</v>
      </c>
      <c r="N21" s="1065" t="s">
        <v>253</v>
      </c>
      <c r="O21" s="1056">
        <v>0</v>
      </c>
      <c r="P21" s="1066"/>
    </row>
    <row r="22" spans="1:16" ht="12.75" customHeight="1">
      <c r="A22" s="1063"/>
      <c r="B22" s="1063"/>
      <c r="D22" s="1020">
        <v>135</v>
      </c>
      <c r="E22" s="1020"/>
      <c r="F22" s="1024">
        <v>5</v>
      </c>
      <c r="G22" s="1064" t="s">
        <v>270</v>
      </c>
      <c r="H22" s="1024"/>
      <c r="I22" s="1024">
        <f t="shared" si="0"/>
        <v>135</v>
      </c>
      <c r="J22" s="1024"/>
      <c r="K22" s="1017" t="s">
        <v>273</v>
      </c>
      <c r="L22" s="1056">
        <v>4929586585</v>
      </c>
      <c r="M22" s="1056">
        <v>4897315373</v>
      </c>
      <c r="N22" s="1065" t="s">
        <v>253</v>
      </c>
      <c r="O22" s="1056">
        <v>11271610526</v>
      </c>
      <c r="P22" s="1066"/>
    </row>
    <row r="23" spans="1:16" ht="12.75" customHeight="1">
      <c r="A23" s="1063"/>
      <c r="B23" s="1063"/>
      <c r="C23" s="1031">
        <v>1391</v>
      </c>
      <c r="D23" s="1020">
        <v>139</v>
      </c>
      <c r="E23" s="1020"/>
      <c r="F23" s="1024">
        <v>6</v>
      </c>
      <c r="G23" s="1064" t="s">
        <v>274</v>
      </c>
      <c r="H23" s="1024"/>
      <c r="I23" s="1024">
        <f t="shared" si="0"/>
        <v>139</v>
      </c>
      <c r="J23" s="1024"/>
      <c r="K23" s="1017"/>
      <c r="L23" s="1056">
        <v>-525146155</v>
      </c>
      <c r="M23" s="1056">
        <v>-525146155</v>
      </c>
      <c r="N23" s="1065" t="s">
        <v>253</v>
      </c>
      <c r="O23" s="1056">
        <v>-650059178</v>
      </c>
      <c r="P23" s="1066"/>
    </row>
    <row r="24" spans="1:16" s="1059" customFormat="1" ht="15" customHeight="1">
      <c r="A24" s="1045"/>
      <c r="B24" s="1045" t="s">
        <v>275</v>
      </c>
      <c r="C24" s="1046"/>
      <c r="D24" s="1054">
        <v>140</v>
      </c>
      <c r="E24" s="1054"/>
      <c r="F24" s="1047" t="s">
        <v>275</v>
      </c>
      <c r="G24" s="1055" t="s">
        <v>276</v>
      </c>
      <c r="H24" s="1047"/>
      <c r="I24" s="1047">
        <f t="shared" si="0"/>
        <v>140</v>
      </c>
      <c r="J24" s="1047"/>
      <c r="K24" s="1040"/>
      <c r="L24" s="1056">
        <v>104693052738</v>
      </c>
      <c r="M24" s="1056">
        <v>94807093545</v>
      </c>
      <c r="N24" s="1057" t="s">
        <v>253</v>
      </c>
      <c r="O24" s="1058">
        <v>280299607675</v>
      </c>
    </row>
    <row r="25" spans="1:16" ht="12.75" customHeight="1">
      <c r="A25" s="1063"/>
      <c r="B25" s="1063"/>
      <c r="D25" s="1020">
        <v>141</v>
      </c>
      <c r="E25" s="1020"/>
      <c r="F25" s="1024">
        <v>1</v>
      </c>
      <c r="G25" s="1064" t="s">
        <v>276</v>
      </c>
      <c r="H25" s="1024"/>
      <c r="I25" s="1024">
        <f t="shared" si="0"/>
        <v>141</v>
      </c>
      <c r="J25" s="1024"/>
      <c r="K25" s="1017" t="s">
        <v>277</v>
      </c>
      <c r="L25" s="1056">
        <v>104693052738</v>
      </c>
      <c r="M25" s="1056">
        <v>94807093545</v>
      </c>
      <c r="N25" s="1065" t="s">
        <v>253</v>
      </c>
      <c r="O25" s="1056">
        <v>280299607675</v>
      </c>
      <c r="P25" s="1066"/>
    </row>
    <row r="26" spans="1:16" ht="12.75" customHeight="1">
      <c r="A26" s="1063"/>
      <c r="B26" s="1063"/>
      <c r="C26" s="1031">
        <v>159</v>
      </c>
      <c r="D26" s="1020">
        <v>149</v>
      </c>
      <c r="E26" s="1020"/>
      <c r="F26" s="1024">
        <v>2</v>
      </c>
      <c r="G26" s="1064" t="s">
        <v>278</v>
      </c>
      <c r="H26" s="1024"/>
      <c r="I26" s="1024">
        <f t="shared" si="0"/>
        <v>149</v>
      </c>
      <c r="J26" s="1024"/>
      <c r="K26" s="1017"/>
      <c r="L26" s="1056">
        <v>0</v>
      </c>
      <c r="M26" s="1056">
        <v>0</v>
      </c>
      <c r="N26" s="1065" t="s">
        <v>253</v>
      </c>
      <c r="O26" s="1056">
        <v>0</v>
      </c>
      <c r="P26" s="1066"/>
    </row>
    <row r="27" spans="1:16" s="1059" customFormat="1" ht="15" customHeight="1">
      <c r="A27" s="1045"/>
      <c r="B27" s="1045" t="s">
        <v>279</v>
      </c>
      <c r="C27" s="1046"/>
      <c r="D27" s="1054">
        <v>150</v>
      </c>
      <c r="E27" s="1054"/>
      <c r="F27" s="1047" t="s">
        <v>279</v>
      </c>
      <c r="G27" s="1055" t="s">
        <v>280</v>
      </c>
      <c r="H27" s="1047"/>
      <c r="I27" s="1047">
        <f t="shared" si="0"/>
        <v>150</v>
      </c>
      <c r="J27" s="1047"/>
      <c r="K27" s="1040"/>
      <c r="L27" s="1056">
        <v>20879838389</v>
      </c>
      <c r="M27" s="1056">
        <v>20071578913</v>
      </c>
      <c r="N27" s="1057" t="s">
        <v>253</v>
      </c>
      <c r="O27" s="1058">
        <v>15231818335</v>
      </c>
    </row>
    <row r="28" spans="1:16" ht="12.75" customHeight="1">
      <c r="A28" s="1063"/>
      <c r="B28" s="1063"/>
      <c r="C28" s="1031">
        <v>142</v>
      </c>
      <c r="D28" s="1020">
        <v>151</v>
      </c>
      <c r="E28" s="1020"/>
      <c r="F28" s="1024">
        <v>1</v>
      </c>
      <c r="G28" s="1064" t="s">
        <v>281</v>
      </c>
      <c r="H28" s="1024"/>
      <c r="I28" s="1024">
        <f t="shared" si="0"/>
        <v>151</v>
      </c>
      <c r="J28" s="1024"/>
      <c r="K28" s="1017"/>
      <c r="L28" s="1056">
        <v>9325244947</v>
      </c>
      <c r="M28" s="1056">
        <v>7779222452</v>
      </c>
      <c r="N28" s="1065" t="s">
        <v>253</v>
      </c>
      <c r="O28" s="1056">
        <v>2153092737</v>
      </c>
      <c r="P28" s="1066"/>
    </row>
    <row r="29" spans="1:16" ht="12.75" customHeight="1">
      <c r="A29" s="1063"/>
      <c r="B29" s="1063"/>
      <c r="C29" s="1031">
        <v>133</v>
      </c>
      <c r="D29" s="1020">
        <v>152</v>
      </c>
      <c r="E29" s="1020"/>
      <c r="F29" s="1024">
        <v>2</v>
      </c>
      <c r="G29" s="1064" t="s">
        <v>282</v>
      </c>
      <c r="H29" s="1024"/>
      <c r="I29" s="1024">
        <f t="shared" si="0"/>
        <v>152</v>
      </c>
      <c r="J29" s="1024"/>
      <c r="K29" s="1017"/>
      <c r="L29" s="1056">
        <v>51688838</v>
      </c>
      <c r="M29" s="1056">
        <v>498058329</v>
      </c>
      <c r="N29" s="1065"/>
      <c r="O29" s="1056">
        <v>2427407110</v>
      </c>
      <c r="P29" s="1066"/>
    </row>
    <row r="30" spans="1:16" ht="12.75" customHeight="1">
      <c r="A30" s="1063"/>
      <c r="B30" s="1063"/>
      <c r="D30" s="1020">
        <v>154</v>
      </c>
      <c r="E30" s="1020"/>
      <c r="F30" s="1024">
        <v>3</v>
      </c>
      <c r="G30" s="1064" t="s">
        <v>283</v>
      </c>
      <c r="H30" s="1024"/>
      <c r="I30" s="1024">
        <f t="shared" si="0"/>
        <v>154</v>
      </c>
      <c r="J30" s="1024"/>
      <c r="K30" s="1017"/>
      <c r="L30" s="1056">
        <v>0</v>
      </c>
      <c r="M30" s="1056">
        <v>0</v>
      </c>
      <c r="N30" s="1065" t="s">
        <v>253</v>
      </c>
      <c r="O30" s="1056">
        <v>0</v>
      </c>
      <c r="P30" s="1066"/>
    </row>
    <row r="31" spans="1:16" ht="12.75" customHeight="1">
      <c r="A31" s="1063"/>
      <c r="B31" s="1063"/>
      <c r="D31" s="1020">
        <v>158</v>
      </c>
      <c r="E31" s="1020"/>
      <c r="F31" s="1024">
        <v>4</v>
      </c>
      <c r="G31" s="1064" t="s">
        <v>280</v>
      </c>
      <c r="H31" s="1024"/>
      <c r="I31" s="1024">
        <f t="shared" si="0"/>
        <v>158</v>
      </c>
      <c r="J31" s="1024"/>
      <c r="K31" s="1017"/>
      <c r="L31" s="1056">
        <v>11502904604</v>
      </c>
      <c r="M31" s="1056">
        <v>11794298132</v>
      </c>
      <c r="N31" s="1065" t="s">
        <v>253</v>
      </c>
      <c r="O31" s="1056">
        <v>10651318488</v>
      </c>
      <c r="P31" s="1066"/>
    </row>
    <row r="32" spans="1:16" s="1059" customFormat="1" ht="16.5" customHeight="1">
      <c r="A32" s="1045" t="s">
        <v>284</v>
      </c>
      <c r="B32" s="1045"/>
      <c r="C32" s="1046"/>
      <c r="D32" s="1054">
        <v>200</v>
      </c>
      <c r="E32" s="1054"/>
      <c r="F32" s="1047" t="s">
        <v>284</v>
      </c>
      <c r="G32" s="1055" t="s">
        <v>285</v>
      </c>
      <c r="H32" s="1047"/>
      <c r="I32" s="1047">
        <f t="shared" si="0"/>
        <v>200</v>
      </c>
      <c r="J32" s="1047"/>
      <c r="K32" s="1047"/>
      <c r="L32" s="1056">
        <v>189379584922</v>
      </c>
      <c r="M32" s="1056">
        <v>195111680621</v>
      </c>
      <c r="N32" s="1057" t="s">
        <v>253</v>
      </c>
      <c r="O32" s="1058">
        <v>113345411913</v>
      </c>
    </row>
    <row r="33" spans="1:16" s="1059" customFormat="1" ht="15" customHeight="1">
      <c r="A33" s="1045"/>
      <c r="B33" s="1045" t="s">
        <v>254</v>
      </c>
      <c r="C33" s="1046"/>
      <c r="D33" s="1054">
        <v>210</v>
      </c>
      <c r="E33" s="1054"/>
      <c r="F33" s="1060" t="s">
        <v>254</v>
      </c>
      <c r="G33" s="1055" t="s">
        <v>286</v>
      </c>
      <c r="H33" s="1047"/>
      <c r="I33" s="1047">
        <f t="shared" si="0"/>
        <v>210</v>
      </c>
      <c r="J33" s="1047"/>
      <c r="K33" s="1047"/>
      <c r="L33" s="1058">
        <v>0</v>
      </c>
      <c r="M33" s="1058">
        <v>0</v>
      </c>
      <c r="N33" s="1057" t="s">
        <v>253</v>
      </c>
      <c r="O33" s="1058">
        <v>2033874200</v>
      </c>
    </row>
    <row r="34" spans="1:16" ht="12.75" customHeight="1">
      <c r="A34" s="1063"/>
      <c r="B34" s="1063"/>
      <c r="C34" s="1031">
        <v>1312</v>
      </c>
      <c r="D34" s="1020">
        <v>211</v>
      </c>
      <c r="E34" s="1020"/>
      <c r="F34" s="1024">
        <v>1</v>
      </c>
      <c r="G34" s="1064" t="s">
        <v>287</v>
      </c>
      <c r="H34" s="1024"/>
      <c r="I34" s="1024">
        <f t="shared" si="0"/>
        <v>211</v>
      </c>
      <c r="J34" s="1024"/>
      <c r="K34" s="1017"/>
      <c r="L34" s="1056">
        <v>0</v>
      </c>
      <c r="M34" s="1056">
        <v>0</v>
      </c>
      <c r="N34" s="1065" t="s">
        <v>253</v>
      </c>
      <c r="O34" s="1056">
        <v>0</v>
      </c>
      <c r="P34" s="1066"/>
    </row>
    <row r="35" spans="1:16" ht="12.75" customHeight="1">
      <c r="A35" s="1063"/>
      <c r="B35" s="1063"/>
      <c r="D35" s="1020">
        <v>212</v>
      </c>
      <c r="E35" s="1020"/>
      <c r="F35" s="1024">
        <v>2</v>
      </c>
      <c r="G35" s="1064" t="s">
        <v>288</v>
      </c>
      <c r="H35" s="1024"/>
      <c r="I35" s="1024">
        <f t="shared" si="0"/>
        <v>212</v>
      </c>
      <c r="J35" s="1024"/>
      <c r="K35" s="1017"/>
      <c r="L35" s="1056">
        <v>0</v>
      </c>
      <c r="M35" s="1056">
        <v>0</v>
      </c>
      <c r="N35" s="1065" t="s">
        <v>253</v>
      </c>
      <c r="O35" s="1056">
        <v>0</v>
      </c>
      <c r="P35" s="1066"/>
    </row>
    <row r="36" spans="1:16" ht="12.75" customHeight="1">
      <c r="A36" s="1063"/>
      <c r="B36" s="1063"/>
      <c r="D36" s="1020">
        <v>213</v>
      </c>
      <c r="E36" s="1020"/>
      <c r="F36" s="1024">
        <v>3</v>
      </c>
      <c r="G36" s="1064" t="s">
        <v>289</v>
      </c>
      <c r="H36" s="1024"/>
      <c r="I36" s="1024">
        <f t="shared" si="0"/>
        <v>213</v>
      </c>
      <c r="J36" s="1024"/>
      <c r="K36" s="1017"/>
      <c r="L36" s="1056">
        <v>0</v>
      </c>
      <c r="M36" s="1056">
        <v>0</v>
      </c>
      <c r="N36" s="1065" t="s">
        <v>253</v>
      </c>
      <c r="O36" s="1056">
        <v>0</v>
      </c>
      <c r="P36" s="1066"/>
    </row>
    <row r="37" spans="1:16" ht="12.75" customHeight="1">
      <c r="A37" s="1063"/>
      <c r="B37" s="1063"/>
      <c r="D37" s="1020">
        <v>218</v>
      </c>
      <c r="E37" s="1020"/>
      <c r="F37" s="1024">
        <v>4</v>
      </c>
      <c r="G37" s="1064" t="s">
        <v>290</v>
      </c>
      <c r="H37" s="1024"/>
      <c r="I37" s="1024">
        <f t="shared" si="0"/>
        <v>218</v>
      </c>
      <c r="J37" s="1024"/>
      <c r="K37" s="1017"/>
      <c r="L37" s="1056">
        <v>0</v>
      </c>
      <c r="M37" s="1056">
        <v>0</v>
      </c>
      <c r="N37" s="1065" t="s">
        <v>253</v>
      </c>
      <c r="O37" s="1056">
        <v>2033874200</v>
      </c>
      <c r="P37" s="1066"/>
    </row>
    <row r="38" spans="1:16" ht="12.75" customHeight="1">
      <c r="A38" s="1063"/>
      <c r="B38" s="1063"/>
      <c r="C38" s="1031">
        <v>1392</v>
      </c>
      <c r="D38" s="1020">
        <v>219</v>
      </c>
      <c r="E38" s="1020"/>
      <c r="F38" s="1024">
        <v>5</v>
      </c>
      <c r="G38" s="1064" t="s">
        <v>291</v>
      </c>
      <c r="H38" s="1024"/>
      <c r="I38" s="1024">
        <f t="shared" si="0"/>
        <v>219</v>
      </c>
      <c r="J38" s="1024"/>
      <c r="K38" s="1017"/>
      <c r="L38" s="1056">
        <v>0</v>
      </c>
      <c r="M38" s="1056">
        <v>0</v>
      </c>
      <c r="N38" s="1065" t="s">
        <v>253</v>
      </c>
      <c r="O38" s="1056">
        <v>0</v>
      </c>
      <c r="P38" s="1066"/>
    </row>
    <row r="39" spans="1:16" s="1059" customFormat="1" ht="15" customHeight="1">
      <c r="A39" s="1045"/>
      <c r="B39" s="1045" t="s">
        <v>259</v>
      </c>
      <c r="C39" s="1046"/>
      <c r="D39" s="1073">
        <v>220</v>
      </c>
      <c r="E39" s="1054"/>
      <c r="F39" s="1047" t="s">
        <v>259</v>
      </c>
      <c r="G39" s="1055" t="s">
        <v>292</v>
      </c>
      <c r="H39" s="1047"/>
      <c r="I39" s="1047">
        <f t="shared" si="0"/>
        <v>220</v>
      </c>
      <c r="J39" s="1047"/>
      <c r="K39" s="1040"/>
      <c r="L39" s="1056">
        <v>107754036567</v>
      </c>
      <c r="M39" s="1056">
        <v>110664852299</v>
      </c>
      <c r="N39" s="1057" t="s">
        <v>253</v>
      </c>
      <c r="O39" s="1058">
        <v>46933602573</v>
      </c>
    </row>
    <row r="40" spans="1:16" s="1059" customFormat="1" ht="12.75" customHeight="1">
      <c r="A40" s="1045"/>
      <c r="B40" s="1045"/>
      <c r="C40" s="1046"/>
      <c r="D40" s="1073">
        <v>221</v>
      </c>
      <c r="E40" s="1054"/>
      <c r="F40" s="1047">
        <v>1</v>
      </c>
      <c r="G40" s="1055" t="s">
        <v>293</v>
      </c>
      <c r="H40" s="1047"/>
      <c r="I40" s="1047">
        <f t="shared" si="0"/>
        <v>221</v>
      </c>
      <c r="J40" s="1047"/>
      <c r="K40" s="1040" t="s">
        <v>294</v>
      </c>
      <c r="L40" s="1058">
        <v>80854785781</v>
      </c>
      <c r="M40" s="1058">
        <v>83938846277</v>
      </c>
      <c r="N40" s="1057" t="s">
        <v>253</v>
      </c>
      <c r="O40" s="1058">
        <v>34856901681</v>
      </c>
    </row>
    <row r="41" spans="1:16" ht="12.75" customHeight="1">
      <c r="A41" s="1063"/>
      <c r="B41" s="1063"/>
      <c r="C41" s="1031">
        <v>211</v>
      </c>
      <c r="D41" s="1020">
        <v>222</v>
      </c>
      <c r="E41" s="1020"/>
      <c r="F41" s="1024" t="s">
        <v>684</v>
      </c>
      <c r="G41" s="1064" t="s">
        <v>295</v>
      </c>
      <c r="H41" s="1024"/>
      <c r="I41" s="1024">
        <f t="shared" si="0"/>
        <v>222</v>
      </c>
      <c r="J41" s="1024"/>
      <c r="K41" s="1017"/>
      <c r="L41" s="1056">
        <v>114383691346</v>
      </c>
      <c r="M41" s="1056">
        <v>114811241157</v>
      </c>
      <c r="N41" s="1065" t="s">
        <v>253</v>
      </c>
      <c r="O41" s="1056">
        <v>46657551683</v>
      </c>
      <c r="P41" s="1066"/>
    </row>
    <row r="42" spans="1:16" ht="12.75" customHeight="1">
      <c r="A42" s="1063"/>
      <c r="B42" s="1063"/>
      <c r="C42" s="1031">
        <v>2141</v>
      </c>
      <c r="D42" s="1020">
        <v>223</v>
      </c>
      <c r="E42" s="1020"/>
      <c r="F42" s="1024" t="s">
        <v>684</v>
      </c>
      <c r="G42" s="1064" t="s">
        <v>296</v>
      </c>
      <c r="H42" s="1024"/>
      <c r="I42" s="1024">
        <f t="shared" ref="I42:I61" si="1">IF(D42=0,,D42)</f>
        <v>223</v>
      </c>
      <c r="J42" s="1024"/>
      <c r="K42" s="1017"/>
      <c r="L42" s="1056">
        <v>-33528905565</v>
      </c>
      <c r="M42" s="1056">
        <v>-30872394880</v>
      </c>
      <c r="N42" s="1065" t="s">
        <v>253</v>
      </c>
      <c r="O42" s="1056">
        <v>-11800650002</v>
      </c>
      <c r="P42" s="1066"/>
    </row>
    <row r="43" spans="1:16" s="1059" customFormat="1" ht="12.75" customHeight="1">
      <c r="A43" s="1045"/>
      <c r="B43" s="1045"/>
      <c r="C43" s="1046"/>
      <c r="D43" s="1073">
        <v>224</v>
      </c>
      <c r="E43" s="1054"/>
      <c r="F43" s="1047">
        <v>2</v>
      </c>
      <c r="G43" s="1055" t="s">
        <v>297</v>
      </c>
      <c r="H43" s="1047"/>
      <c r="I43" s="1047">
        <f t="shared" si="1"/>
        <v>224</v>
      </c>
      <c r="J43" s="1047"/>
      <c r="K43" s="1040"/>
      <c r="L43" s="1058">
        <v>0</v>
      </c>
      <c r="M43" s="1058">
        <v>0</v>
      </c>
      <c r="N43" s="1057" t="s">
        <v>253</v>
      </c>
      <c r="O43" s="1058">
        <v>0</v>
      </c>
    </row>
    <row r="44" spans="1:16" ht="11.25" customHeight="1">
      <c r="A44" s="1063"/>
      <c r="B44" s="1063"/>
      <c r="C44" s="1031">
        <v>212</v>
      </c>
      <c r="D44" s="1020">
        <v>225</v>
      </c>
      <c r="E44" s="1020"/>
      <c r="F44" s="1024" t="s">
        <v>684</v>
      </c>
      <c r="G44" s="1064" t="s">
        <v>295</v>
      </c>
      <c r="H44" s="1024"/>
      <c r="I44" s="1024">
        <f t="shared" si="1"/>
        <v>225</v>
      </c>
      <c r="J44" s="1024"/>
      <c r="K44" s="1017"/>
      <c r="L44" s="1056">
        <v>0</v>
      </c>
      <c r="M44" s="1056">
        <v>0</v>
      </c>
      <c r="N44" s="1065" t="s">
        <v>253</v>
      </c>
      <c r="O44" s="1056">
        <v>0</v>
      </c>
      <c r="P44" s="1066"/>
    </row>
    <row r="45" spans="1:16" ht="12" customHeight="1">
      <c r="A45" s="1063"/>
      <c r="B45" s="1063"/>
      <c r="C45" s="1031">
        <v>2142</v>
      </c>
      <c r="D45" s="1020">
        <v>226</v>
      </c>
      <c r="E45" s="1020"/>
      <c r="F45" s="1024" t="s">
        <v>684</v>
      </c>
      <c r="G45" s="1064" t="s">
        <v>298</v>
      </c>
      <c r="H45" s="1024"/>
      <c r="I45" s="1024">
        <f t="shared" si="1"/>
        <v>226</v>
      </c>
      <c r="J45" s="1024"/>
      <c r="K45" s="1017"/>
      <c r="L45" s="1056">
        <v>0</v>
      </c>
      <c r="M45" s="1056">
        <v>0</v>
      </c>
      <c r="N45" s="1065" t="s">
        <v>253</v>
      </c>
      <c r="O45" s="1056">
        <v>0</v>
      </c>
      <c r="P45" s="1066"/>
    </row>
    <row r="46" spans="1:16" s="1059" customFormat="1" ht="12" customHeight="1">
      <c r="A46" s="1045"/>
      <c r="B46" s="1045"/>
      <c r="C46" s="1046"/>
      <c r="D46" s="1073">
        <v>227</v>
      </c>
      <c r="E46" s="1054"/>
      <c r="F46" s="1047">
        <v>3</v>
      </c>
      <c r="G46" s="1055" t="s">
        <v>299</v>
      </c>
      <c r="H46" s="1047"/>
      <c r="I46" s="1047">
        <f t="shared" si="1"/>
        <v>227</v>
      </c>
      <c r="J46" s="1047"/>
      <c r="K46" s="1040"/>
      <c r="L46" s="1058">
        <v>24305566</v>
      </c>
      <c r="M46" s="1058">
        <v>27222232</v>
      </c>
      <c r="N46" s="1057" t="s">
        <v>253</v>
      </c>
      <c r="O46" s="1058">
        <v>65138890</v>
      </c>
    </row>
    <row r="47" spans="1:16" ht="12.75" customHeight="1">
      <c r="A47" s="1063"/>
      <c r="B47" s="1063"/>
      <c r="C47" s="1031">
        <v>213</v>
      </c>
      <c r="D47" s="1020">
        <v>228</v>
      </c>
      <c r="E47" s="1020"/>
      <c r="F47" s="1024" t="s">
        <v>684</v>
      </c>
      <c r="G47" s="1064" t="s">
        <v>295</v>
      </c>
      <c r="H47" s="1024"/>
      <c r="I47" s="1024">
        <f t="shared" si="1"/>
        <v>228</v>
      </c>
      <c r="J47" s="1024"/>
      <c r="K47" s="1017"/>
      <c r="L47" s="1056">
        <v>70000000</v>
      </c>
      <c r="M47" s="1056">
        <v>70000000</v>
      </c>
      <c r="N47" s="1065" t="s">
        <v>253</v>
      </c>
      <c r="O47" s="1056">
        <v>70000000</v>
      </c>
      <c r="P47" s="1066"/>
    </row>
    <row r="48" spans="1:16" ht="12.75" customHeight="1">
      <c r="A48" s="1063"/>
      <c r="B48" s="1063"/>
      <c r="C48" s="1031">
        <v>2143</v>
      </c>
      <c r="D48" s="1020">
        <v>229</v>
      </c>
      <c r="E48" s="1020"/>
      <c r="F48" s="1024" t="s">
        <v>684</v>
      </c>
      <c r="G48" s="1064" t="s">
        <v>296</v>
      </c>
      <c r="H48" s="1024"/>
      <c r="I48" s="1024">
        <f t="shared" si="1"/>
        <v>229</v>
      </c>
      <c r="J48" s="1024"/>
      <c r="K48" s="1017"/>
      <c r="L48" s="1056">
        <v>-45694434</v>
      </c>
      <c r="M48" s="1056">
        <v>-42777768</v>
      </c>
      <c r="N48" s="1065" t="s">
        <v>253</v>
      </c>
      <c r="O48" s="1056">
        <v>-4861110</v>
      </c>
      <c r="P48" s="1066"/>
    </row>
    <row r="49" spans="1:16" ht="12.75" customHeight="1">
      <c r="A49" s="1063"/>
      <c r="B49" s="1063"/>
      <c r="C49" s="1031">
        <v>241</v>
      </c>
      <c r="D49" s="1020">
        <v>230</v>
      </c>
      <c r="E49" s="1020"/>
      <c r="F49" s="1024" t="s">
        <v>982</v>
      </c>
      <c r="G49" s="1064" t="s">
        <v>300</v>
      </c>
      <c r="H49" s="1024"/>
      <c r="I49" s="1024">
        <f t="shared" si="1"/>
        <v>230</v>
      </c>
      <c r="J49" s="1024"/>
      <c r="K49" s="1017" t="s">
        <v>301</v>
      </c>
      <c r="L49" s="1056">
        <v>26874945220</v>
      </c>
      <c r="M49" s="1056">
        <v>26698783790</v>
      </c>
      <c r="N49" s="1065" t="s">
        <v>253</v>
      </c>
      <c r="O49" s="1056">
        <v>12011562002</v>
      </c>
      <c r="P49" s="1066"/>
    </row>
    <row r="50" spans="1:16" s="1059" customFormat="1" ht="12.75" customHeight="1">
      <c r="A50" s="1045"/>
      <c r="B50" s="1045" t="s">
        <v>263</v>
      </c>
      <c r="C50" s="1046"/>
      <c r="D50" s="1054">
        <v>240</v>
      </c>
      <c r="E50" s="1054"/>
      <c r="F50" s="1047" t="s">
        <v>263</v>
      </c>
      <c r="G50" s="1055" t="s">
        <v>302</v>
      </c>
      <c r="H50" s="1047"/>
      <c r="I50" s="1047">
        <f t="shared" si="1"/>
        <v>240</v>
      </c>
      <c r="J50" s="1047"/>
      <c r="K50" s="1040"/>
      <c r="L50" s="1058">
        <v>0</v>
      </c>
      <c r="M50" s="1058">
        <v>0</v>
      </c>
      <c r="N50" s="1057" t="s">
        <v>253</v>
      </c>
      <c r="O50" s="1058">
        <v>0</v>
      </c>
    </row>
    <row r="51" spans="1:16" ht="12.75" customHeight="1">
      <c r="A51" s="1063"/>
      <c r="B51" s="1063"/>
      <c r="C51" s="1031">
        <v>217</v>
      </c>
      <c r="D51" s="1020">
        <v>241</v>
      </c>
      <c r="E51" s="1020"/>
      <c r="F51" s="1024" t="s">
        <v>684</v>
      </c>
      <c r="G51" s="1064" t="s">
        <v>295</v>
      </c>
      <c r="H51" s="1024"/>
      <c r="I51" s="1024">
        <f t="shared" si="1"/>
        <v>241</v>
      </c>
      <c r="J51" s="1024"/>
      <c r="K51" s="1017"/>
      <c r="L51" s="1056">
        <v>0</v>
      </c>
      <c r="M51" s="1056">
        <v>0</v>
      </c>
      <c r="N51" s="1065" t="s">
        <v>253</v>
      </c>
      <c r="O51" s="1056">
        <v>0</v>
      </c>
      <c r="P51" s="1066"/>
    </row>
    <row r="52" spans="1:16" ht="12.75" customHeight="1">
      <c r="A52" s="1063"/>
      <c r="B52" s="1063"/>
      <c r="C52" s="1031">
        <v>2147</v>
      </c>
      <c r="D52" s="1020">
        <v>242</v>
      </c>
      <c r="E52" s="1020"/>
      <c r="F52" s="1024" t="s">
        <v>684</v>
      </c>
      <c r="G52" s="1064" t="s">
        <v>298</v>
      </c>
      <c r="H52" s="1024"/>
      <c r="I52" s="1024">
        <f t="shared" si="1"/>
        <v>242</v>
      </c>
      <c r="J52" s="1024"/>
      <c r="K52" s="1017"/>
      <c r="L52" s="1056">
        <v>0</v>
      </c>
      <c r="M52" s="1056">
        <v>0</v>
      </c>
      <c r="N52" s="1065" t="s">
        <v>253</v>
      </c>
      <c r="O52" s="1056">
        <v>0</v>
      </c>
      <c r="P52" s="1066"/>
    </row>
    <row r="53" spans="1:16" s="1059" customFormat="1" ht="13.5" customHeight="1">
      <c r="A53" s="1045"/>
      <c r="B53" s="1045" t="s">
        <v>275</v>
      </c>
      <c r="C53" s="1046"/>
      <c r="D53" s="1054">
        <v>250</v>
      </c>
      <c r="E53" s="1054"/>
      <c r="F53" s="1047" t="s">
        <v>275</v>
      </c>
      <c r="G53" s="1055" t="s">
        <v>303</v>
      </c>
      <c r="H53" s="1047"/>
      <c r="I53" s="1047">
        <f t="shared" si="1"/>
        <v>250</v>
      </c>
      <c r="J53" s="1047"/>
      <c r="K53" s="1040"/>
      <c r="L53" s="1056">
        <v>36733664082</v>
      </c>
      <c r="M53" s="1056">
        <v>36733664082</v>
      </c>
      <c r="N53" s="1057" t="s">
        <v>253</v>
      </c>
      <c r="O53" s="1058">
        <v>63842200000</v>
      </c>
    </row>
    <row r="54" spans="1:16" ht="12.75" customHeight="1">
      <c r="A54" s="1063"/>
      <c r="B54" s="1063"/>
      <c r="C54" s="1031">
        <v>221</v>
      </c>
      <c r="D54" s="1020">
        <v>251</v>
      </c>
      <c r="E54" s="1020"/>
      <c r="F54" s="1024">
        <v>1</v>
      </c>
      <c r="G54" s="1064" t="s">
        <v>305</v>
      </c>
      <c r="H54" s="1024"/>
      <c r="I54" s="1024">
        <f t="shared" si="1"/>
        <v>251</v>
      </c>
      <c r="J54" s="1024"/>
      <c r="K54" s="1017"/>
      <c r="L54" s="1056">
        <v>0</v>
      </c>
      <c r="M54" s="1056">
        <v>0</v>
      </c>
      <c r="N54" s="1065" t="s">
        <v>253</v>
      </c>
      <c r="O54" s="1056">
        <v>0</v>
      </c>
      <c r="P54" s="1066"/>
    </row>
    <row r="55" spans="1:16" ht="12.75" customHeight="1">
      <c r="A55" s="1063"/>
      <c r="B55" s="1063"/>
      <c r="D55" s="1020">
        <v>252</v>
      </c>
      <c r="E55" s="1020"/>
      <c r="F55" s="1024">
        <v>2</v>
      </c>
      <c r="G55" s="1064" t="s">
        <v>306</v>
      </c>
      <c r="H55" s="1024"/>
      <c r="I55" s="1024">
        <f t="shared" si="1"/>
        <v>252</v>
      </c>
      <c r="J55" s="1024"/>
      <c r="K55" s="1017"/>
      <c r="L55" s="1056">
        <v>0</v>
      </c>
      <c r="M55" s="1056">
        <v>0</v>
      </c>
      <c r="N55" s="1065" t="s">
        <v>253</v>
      </c>
      <c r="O55" s="1056">
        <v>0</v>
      </c>
      <c r="P55" s="1066"/>
    </row>
    <row r="56" spans="1:16" ht="12.75" customHeight="1">
      <c r="A56" s="1063"/>
      <c r="B56" s="1063"/>
      <c r="C56" s="1031">
        <v>228</v>
      </c>
      <c r="D56" s="1020">
        <v>258</v>
      </c>
      <c r="E56" s="1020"/>
      <c r="F56" s="1024">
        <v>3</v>
      </c>
      <c r="G56" s="1064" t="s">
        <v>307</v>
      </c>
      <c r="H56" s="1024"/>
      <c r="I56" s="1024">
        <f t="shared" si="1"/>
        <v>258</v>
      </c>
      <c r="J56" s="1024"/>
      <c r="K56" s="1017" t="s">
        <v>308</v>
      </c>
      <c r="L56" s="1056">
        <v>36733664082</v>
      </c>
      <c r="M56" s="1056">
        <v>36733664082</v>
      </c>
      <c r="N56" s="1065" t="s">
        <v>253</v>
      </c>
      <c r="O56" s="1056">
        <v>63842200000</v>
      </c>
      <c r="P56" s="1066"/>
    </row>
    <row r="57" spans="1:16" ht="12.75" customHeight="1">
      <c r="A57" s="1063"/>
      <c r="B57" s="1063"/>
      <c r="C57" s="1031">
        <v>229</v>
      </c>
      <c r="D57" s="1020">
        <v>259</v>
      </c>
      <c r="E57" s="1020"/>
      <c r="F57" s="1024">
        <v>4</v>
      </c>
      <c r="G57" s="1064" t="s">
        <v>309</v>
      </c>
      <c r="H57" s="1024"/>
      <c r="I57" s="1024">
        <f t="shared" si="1"/>
        <v>259</v>
      </c>
      <c r="J57" s="1024"/>
      <c r="K57" s="1017"/>
      <c r="L57" s="1056">
        <v>0</v>
      </c>
      <c r="M57" s="1056">
        <v>0</v>
      </c>
      <c r="N57" s="1065" t="s">
        <v>253</v>
      </c>
      <c r="O57" s="1056">
        <v>0</v>
      </c>
      <c r="P57" s="1066"/>
    </row>
    <row r="58" spans="1:16" s="1059" customFormat="1" ht="12.75" customHeight="1">
      <c r="A58" s="1045"/>
      <c r="B58" s="1045" t="s">
        <v>279</v>
      </c>
      <c r="C58" s="1046"/>
      <c r="D58" s="1054">
        <v>260</v>
      </c>
      <c r="E58" s="1054"/>
      <c r="F58" s="1047" t="s">
        <v>279</v>
      </c>
      <c r="G58" s="1055" t="s">
        <v>310</v>
      </c>
      <c r="H58" s="1047"/>
      <c r="I58" s="1047">
        <f t="shared" si="1"/>
        <v>260</v>
      </c>
      <c r="J58" s="1047"/>
      <c r="K58" s="1040"/>
      <c r="L58" s="1056">
        <v>33763677387</v>
      </c>
      <c r="M58" s="1056">
        <v>36584957354</v>
      </c>
      <c r="N58" s="1057" t="s">
        <v>253</v>
      </c>
      <c r="O58" s="1058">
        <v>535735140</v>
      </c>
    </row>
    <row r="59" spans="1:16" ht="12.75" customHeight="1">
      <c r="A59" s="1063"/>
      <c r="B59" s="1063"/>
      <c r="C59" s="1031">
        <v>242</v>
      </c>
      <c r="D59" s="1020">
        <v>261</v>
      </c>
      <c r="E59" s="1020"/>
      <c r="F59" s="1024" t="s">
        <v>976</v>
      </c>
      <c r="G59" s="1064" t="s">
        <v>311</v>
      </c>
      <c r="H59" s="1024"/>
      <c r="I59" s="1024">
        <f t="shared" si="1"/>
        <v>261</v>
      </c>
      <c r="J59" s="1024"/>
      <c r="K59" s="1017" t="s">
        <v>312</v>
      </c>
      <c r="L59" s="1056">
        <v>33763677387</v>
      </c>
      <c r="M59" s="1056">
        <v>33825099110</v>
      </c>
      <c r="N59" s="1065" t="s">
        <v>253</v>
      </c>
      <c r="O59" s="1056">
        <v>535735140</v>
      </c>
      <c r="P59" s="1066"/>
    </row>
    <row r="60" spans="1:16" ht="12.75" customHeight="1">
      <c r="A60" s="1063"/>
      <c r="B60" s="1063"/>
      <c r="D60" s="1020">
        <v>262</v>
      </c>
      <c r="E60" s="1020"/>
      <c r="F60" s="1024" t="s">
        <v>978</v>
      </c>
      <c r="G60" s="1064" t="s">
        <v>313</v>
      </c>
      <c r="H60" s="1024"/>
      <c r="I60" s="1024">
        <f t="shared" si="1"/>
        <v>262</v>
      </c>
      <c r="J60" s="1024"/>
      <c r="K60" s="1017"/>
      <c r="L60" s="1056">
        <v>0</v>
      </c>
      <c r="M60" s="1056">
        <v>2759858244</v>
      </c>
      <c r="N60" s="1065" t="s">
        <v>253</v>
      </c>
      <c r="O60" s="1056">
        <v>0</v>
      </c>
      <c r="P60" s="1066"/>
    </row>
    <row r="61" spans="1:16" ht="12.75" customHeight="1">
      <c r="A61" s="1063"/>
      <c r="B61" s="1063"/>
      <c r="D61" s="1020">
        <v>268</v>
      </c>
      <c r="E61" s="1020"/>
      <c r="F61" s="1024" t="s">
        <v>980</v>
      </c>
      <c r="G61" s="1064" t="s">
        <v>310</v>
      </c>
      <c r="H61" s="1024"/>
      <c r="I61" s="1024">
        <f t="shared" si="1"/>
        <v>268</v>
      </c>
      <c r="J61" s="1024"/>
      <c r="K61" s="1017"/>
      <c r="L61" s="1056">
        <v>0</v>
      </c>
      <c r="M61" s="1056">
        <v>0</v>
      </c>
      <c r="N61" s="1065" t="s">
        <v>253</v>
      </c>
      <c r="O61" s="1056">
        <v>0</v>
      </c>
      <c r="P61" s="1066"/>
    </row>
    <row r="62" spans="1:16" s="1059" customFormat="1" ht="12.75" customHeight="1">
      <c r="A62" s="1045"/>
      <c r="B62" s="1045"/>
      <c r="C62" s="1046"/>
      <c r="D62" s="1054"/>
      <c r="E62" s="1054"/>
      <c r="F62" s="1047" t="s">
        <v>314</v>
      </c>
      <c r="G62" s="1055" t="s">
        <v>315</v>
      </c>
      <c r="H62" s="1047"/>
      <c r="I62" s="1047">
        <v>269</v>
      </c>
      <c r="J62" s="1047"/>
      <c r="K62" s="1040"/>
      <c r="L62" s="1058">
        <v>11128206886</v>
      </c>
      <c r="M62" s="1058">
        <v>11128206886</v>
      </c>
      <c r="N62" s="1057"/>
      <c r="O62" s="1058"/>
      <c r="P62" s="1074"/>
    </row>
    <row r="63" spans="1:16" s="1059" customFormat="1" ht="15" customHeight="1" thickBot="1">
      <c r="A63" s="1045"/>
      <c r="B63" s="1045"/>
      <c r="C63" s="1046"/>
      <c r="D63" s="1075">
        <v>270</v>
      </c>
      <c r="E63" s="1054"/>
      <c r="F63" s="1284" t="s">
        <v>316</v>
      </c>
      <c r="G63" s="1284"/>
      <c r="H63" s="1047"/>
      <c r="I63" s="1047">
        <f>IF(D63=0,,D63)</f>
        <v>270</v>
      </c>
      <c r="J63" s="1047"/>
      <c r="K63" s="1040"/>
      <c r="L63" s="1076">
        <v>710535544861</v>
      </c>
      <c r="M63" s="1076">
        <v>670099198027</v>
      </c>
      <c r="N63" s="1057" t="s">
        <v>253</v>
      </c>
      <c r="O63" s="1056">
        <v>706545206750</v>
      </c>
      <c r="P63" s="1074"/>
    </row>
    <row r="64" spans="1:16" ht="15.75" customHeight="1" thickTop="1">
      <c r="A64" s="1045"/>
      <c r="B64" s="1045"/>
      <c r="C64" s="1046"/>
      <c r="D64" s="1077"/>
      <c r="E64" s="1047"/>
      <c r="F64" s="1047"/>
      <c r="G64" s="1052" t="s">
        <v>317</v>
      </c>
      <c r="H64" s="1047"/>
      <c r="I64" s="1078"/>
      <c r="J64" s="1047"/>
      <c r="K64" s="1078"/>
      <c r="L64" s="1210" t="s">
        <v>586</v>
      </c>
      <c r="M64" s="1050" t="s">
        <v>587</v>
      </c>
      <c r="N64" s="1051"/>
      <c r="O64" s="1056">
        <v>0</v>
      </c>
    </row>
    <row r="65" spans="1:16" ht="15" customHeight="1">
      <c r="A65" s="1045" t="s">
        <v>251</v>
      </c>
      <c r="B65" s="1063"/>
      <c r="C65" s="1046"/>
      <c r="D65" s="1054">
        <v>300</v>
      </c>
      <c r="E65" s="1020"/>
      <c r="F65" s="1024" t="s">
        <v>251</v>
      </c>
      <c r="G65" s="1064" t="s">
        <v>318</v>
      </c>
      <c r="H65" s="1024"/>
      <c r="I65" s="1047">
        <f t="shared" ref="I65:I76" si="2">IF(D65=0,,D65)</f>
        <v>300</v>
      </c>
      <c r="J65" s="1024"/>
      <c r="K65" s="1024"/>
      <c r="L65" s="1056">
        <v>559152364172</v>
      </c>
      <c r="M65" s="1056">
        <v>517663245471</v>
      </c>
      <c r="N65" s="1065" t="s">
        <v>319</v>
      </c>
      <c r="O65" s="1056">
        <v>628035795516</v>
      </c>
    </row>
    <row r="66" spans="1:16" ht="15" customHeight="1">
      <c r="A66" s="1045"/>
      <c r="B66" s="1045" t="s">
        <v>254</v>
      </c>
      <c r="C66" s="1046"/>
      <c r="D66" s="1054">
        <v>310</v>
      </c>
      <c r="E66" s="1020"/>
      <c r="F66" s="1024" t="s">
        <v>254</v>
      </c>
      <c r="G66" s="1064" t="s">
        <v>320</v>
      </c>
      <c r="H66" s="1024"/>
      <c r="I66" s="1047">
        <f t="shared" si="2"/>
        <v>310</v>
      </c>
      <c r="J66" s="1024"/>
      <c r="K66" s="1040"/>
      <c r="L66" s="1056">
        <v>500365856288</v>
      </c>
      <c r="M66" s="1056">
        <v>455685565131</v>
      </c>
      <c r="N66" s="1065" t="s">
        <v>319</v>
      </c>
      <c r="O66" s="1056">
        <v>583305667663</v>
      </c>
    </row>
    <row r="67" spans="1:16" ht="12.75" customHeight="1">
      <c r="A67" s="1063"/>
      <c r="B67" s="1063"/>
      <c r="D67" s="1020">
        <v>311</v>
      </c>
      <c r="E67" s="1020"/>
      <c r="F67" s="1024">
        <v>1</v>
      </c>
      <c r="G67" s="1064" t="s">
        <v>321</v>
      </c>
      <c r="H67" s="1024"/>
      <c r="I67" s="1024">
        <f t="shared" si="2"/>
        <v>311</v>
      </c>
      <c r="J67" s="1024"/>
      <c r="K67" s="1017" t="s">
        <v>322</v>
      </c>
      <c r="L67" s="1056">
        <v>177842841634</v>
      </c>
      <c r="M67" s="1056">
        <v>188814087151</v>
      </c>
      <c r="N67" s="1065" t="s">
        <v>319</v>
      </c>
      <c r="O67" s="1056">
        <v>91090836984</v>
      </c>
      <c r="P67" s="1066"/>
    </row>
    <row r="68" spans="1:16" ht="12.75" customHeight="1">
      <c r="A68" s="1063"/>
      <c r="B68" s="1063"/>
      <c r="C68" s="1031">
        <v>3311</v>
      </c>
      <c r="D68" s="1020">
        <v>312</v>
      </c>
      <c r="E68" s="1020"/>
      <c r="F68" s="1024">
        <v>2</v>
      </c>
      <c r="G68" s="1064" t="s">
        <v>323</v>
      </c>
      <c r="H68" s="1024"/>
      <c r="I68" s="1024">
        <f t="shared" si="2"/>
        <v>312</v>
      </c>
      <c r="J68" s="1024"/>
      <c r="K68" s="1017"/>
      <c r="L68" s="1056">
        <v>170243517884</v>
      </c>
      <c r="M68" s="1056">
        <v>137244197183</v>
      </c>
      <c r="N68" s="1065" t="s">
        <v>319</v>
      </c>
      <c r="O68" s="1056">
        <v>123530783864</v>
      </c>
      <c r="P68" s="1066"/>
    </row>
    <row r="69" spans="1:16" ht="12.75" customHeight="1">
      <c r="A69" s="1063"/>
      <c r="B69" s="1063"/>
      <c r="C69" s="1031" t="s">
        <v>324</v>
      </c>
      <c r="D69" s="1020">
        <v>313</v>
      </c>
      <c r="E69" s="1020"/>
      <c r="F69" s="1024">
        <v>3</v>
      </c>
      <c r="G69" s="1064" t="s">
        <v>325</v>
      </c>
      <c r="H69" s="1024"/>
      <c r="I69" s="1024">
        <f t="shared" si="2"/>
        <v>313</v>
      </c>
      <c r="J69" s="1024"/>
      <c r="K69" s="1017"/>
      <c r="L69" s="1056">
        <v>70540551632</v>
      </c>
      <c r="M69" s="1056">
        <v>61240846639</v>
      </c>
      <c r="N69" s="1065" t="s">
        <v>319</v>
      </c>
      <c r="O69" s="1056">
        <v>361068059422</v>
      </c>
      <c r="P69" s="1066"/>
    </row>
    <row r="70" spans="1:16" ht="12.75" customHeight="1">
      <c r="A70" s="1063"/>
      <c r="B70" s="1063"/>
      <c r="D70" s="1020">
        <v>314</v>
      </c>
      <c r="E70" s="1020"/>
      <c r="F70" s="1024">
        <v>4</v>
      </c>
      <c r="G70" s="1064" t="s">
        <v>326</v>
      </c>
      <c r="H70" s="1024"/>
      <c r="I70" s="1024">
        <f t="shared" si="2"/>
        <v>314</v>
      </c>
      <c r="J70" s="1024"/>
      <c r="K70" s="1017" t="s">
        <v>1323</v>
      </c>
      <c r="L70" s="1056">
        <v>7489432795</v>
      </c>
      <c r="M70" s="1056">
        <v>5877000130</v>
      </c>
      <c r="N70" s="1065" t="s">
        <v>319</v>
      </c>
      <c r="O70" s="1056">
        <v>2010452411</v>
      </c>
      <c r="P70" s="1066"/>
    </row>
    <row r="71" spans="1:16" ht="12.75" customHeight="1">
      <c r="A71" s="1063"/>
      <c r="B71" s="1063"/>
      <c r="C71" s="1031">
        <v>334</v>
      </c>
      <c r="D71" s="1020">
        <v>315</v>
      </c>
      <c r="E71" s="1020"/>
      <c r="F71" s="1024">
        <v>5</v>
      </c>
      <c r="G71" s="1064" t="s">
        <v>327</v>
      </c>
      <c r="H71" s="1024"/>
      <c r="I71" s="1024">
        <f t="shared" si="2"/>
        <v>315</v>
      </c>
      <c r="J71" s="1024"/>
      <c r="K71" s="1017"/>
      <c r="L71" s="1056">
        <v>1611216763</v>
      </c>
      <c r="M71" s="1056">
        <v>2643212399</v>
      </c>
      <c r="N71" s="1065" t="s">
        <v>319</v>
      </c>
      <c r="O71" s="1056">
        <v>528628545</v>
      </c>
      <c r="P71" s="1066"/>
    </row>
    <row r="72" spans="1:16" ht="12.75" customHeight="1">
      <c r="A72" s="1063"/>
      <c r="B72" s="1063"/>
      <c r="D72" s="1020">
        <v>316</v>
      </c>
      <c r="E72" s="1020"/>
      <c r="F72" s="1024">
        <v>6</v>
      </c>
      <c r="G72" s="1064" t="s">
        <v>328</v>
      </c>
      <c r="H72" s="1024"/>
      <c r="I72" s="1024">
        <f t="shared" si="2"/>
        <v>316</v>
      </c>
      <c r="J72" s="1024"/>
      <c r="K72" s="1017" t="s">
        <v>1340</v>
      </c>
      <c r="L72" s="1056">
        <v>56818950982</v>
      </c>
      <c r="M72" s="1056">
        <v>45649436513</v>
      </c>
      <c r="N72" s="1065" t="s">
        <v>319</v>
      </c>
      <c r="O72" s="1056">
        <v>3533486192</v>
      </c>
      <c r="P72" s="1066"/>
    </row>
    <row r="73" spans="1:16" ht="12.75" customHeight="1">
      <c r="A73" s="1063"/>
      <c r="B73" s="1063"/>
      <c r="C73" s="1031">
        <v>3361</v>
      </c>
      <c r="D73" s="1020">
        <v>317</v>
      </c>
      <c r="E73" s="1020"/>
      <c r="F73" s="1024">
        <v>7</v>
      </c>
      <c r="G73" s="1064" t="s">
        <v>329</v>
      </c>
      <c r="H73" s="1024"/>
      <c r="I73" s="1024">
        <f t="shared" si="2"/>
        <v>317</v>
      </c>
      <c r="J73" s="1024"/>
      <c r="K73" s="1017"/>
      <c r="L73" s="1056">
        <v>0</v>
      </c>
      <c r="M73" s="1056">
        <v>0</v>
      </c>
      <c r="N73" s="1065" t="s">
        <v>319</v>
      </c>
      <c r="O73" s="1056"/>
      <c r="P73" s="1066" t="e">
        <f>SUM(#REF!)</f>
        <v>#REF!</v>
      </c>
    </row>
    <row r="74" spans="1:16" ht="12.75" customHeight="1">
      <c r="A74" s="1063"/>
      <c r="B74" s="1063"/>
      <c r="D74" s="1020">
        <v>318</v>
      </c>
      <c r="E74" s="1020"/>
      <c r="F74" s="1024">
        <v>8</v>
      </c>
      <c r="G74" s="1064" t="s">
        <v>330</v>
      </c>
      <c r="H74" s="1024"/>
      <c r="I74" s="1024">
        <f t="shared" si="2"/>
        <v>318</v>
      </c>
      <c r="J74" s="1024"/>
      <c r="K74" s="1017"/>
      <c r="L74" s="1056">
        <v>0</v>
      </c>
      <c r="M74" s="1056">
        <v>0</v>
      </c>
      <c r="N74" s="1065" t="s">
        <v>319</v>
      </c>
      <c r="O74" s="1056">
        <v>0</v>
      </c>
      <c r="P74" s="1066"/>
    </row>
    <row r="75" spans="1:16" ht="12.75" customHeight="1">
      <c r="A75" s="1063"/>
      <c r="B75" s="1063"/>
      <c r="D75" s="1020">
        <v>319</v>
      </c>
      <c r="E75" s="1020"/>
      <c r="F75" s="1024">
        <v>9</v>
      </c>
      <c r="G75" s="1064" t="s">
        <v>331</v>
      </c>
      <c r="H75" s="1024"/>
      <c r="I75" s="1024">
        <f t="shared" si="2"/>
        <v>319</v>
      </c>
      <c r="J75" s="1024"/>
      <c r="K75" s="1017" t="s">
        <v>1347</v>
      </c>
      <c r="L75" s="1056">
        <v>15254465984</v>
      </c>
      <c r="M75" s="1056">
        <v>13622686502</v>
      </c>
      <c r="N75" s="1065" t="s">
        <v>319</v>
      </c>
      <c r="O75" s="1056">
        <v>1543420245</v>
      </c>
      <c r="P75" s="1066" t="e">
        <f>P73-P20</f>
        <v>#REF!</v>
      </c>
    </row>
    <row r="76" spans="1:16" ht="12.75" customHeight="1">
      <c r="A76" s="1063"/>
      <c r="B76" s="1063"/>
      <c r="D76" s="1020">
        <v>320</v>
      </c>
      <c r="E76" s="1020"/>
      <c r="F76" s="1024">
        <v>10</v>
      </c>
      <c r="G76" s="1064" t="s">
        <v>332</v>
      </c>
      <c r="H76" s="1024"/>
      <c r="I76" s="1024">
        <f t="shared" si="2"/>
        <v>320</v>
      </c>
      <c r="J76" s="1024"/>
      <c r="K76" s="1017"/>
      <c r="L76" s="1056">
        <v>0</v>
      </c>
      <c r="M76" s="1056">
        <v>0</v>
      </c>
      <c r="N76" s="1065" t="s">
        <v>319</v>
      </c>
      <c r="O76" s="1056">
        <v>0</v>
      </c>
      <c r="P76" s="1066"/>
    </row>
    <row r="77" spans="1:16" ht="12.75" customHeight="1">
      <c r="A77" s="1063"/>
      <c r="B77" s="1063"/>
      <c r="C77" s="1031">
        <v>431</v>
      </c>
      <c r="D77" s="1020">
        <v>431</v>
      </c>
      <c r="E77" s="1020"/>
      <c r="F77" s="1024">
        <v>11</v>
      </c>
      <c r="G77" s="1064" t="s">
        <v>333</v>
      </c>
      <c r="H77" s="1024"/>
      <c r="I77" s="1024">
        <v>323</v>
      </c>
      <c r="J77" s="1024"/>
      <c r="K77" s="1017"/>
      <c r="L77" s="1056">
        <v>564878614</v>
      </c>
      <c r="M77" s="1056">
        <v>594098614</v>
      </c>
      <c r="N77" s="1065" t="s">
        <v>319</v>
      </c>
      <c r="O77" s="1056">
        <v>21995520</v>
      </c>
      <c r="P77" s="1066"/>
    </row>
    <row r="78" spans="1:16" ht="15" customHeight="1">
      <c r="A78" s="1045"/>
      <c r="B78" s="1045" t="s">
        <v>259</v>
      </c>
      <c r="C78" s="1046"/>
      <c r="D78" s="1054">
        <v>330</v>
      </c>
      <c r="E78" s="1020"/>
      <c r="F78" s="1024" t="s">
        <v>259</v>
      </c>
      <c r="G78" s="1064" t="s">
        <v>334</v>
      </c>
      <c r="H78" s="1024"/>
      <c r="I78" s="1047">
        <f>IF(D78=0,,D78)</f>
        <v>330</v>
      </c>
      <c r="J78" s="1024"/>
      <c r="K78" s="1079"/>
      <c r="L78" s="1056">
        <v>58786507884</v>
      </c>
      <c r="M78" s="1056">
        <v>61977680340</v>
      </c>
      <c r="N78" s="1065" t="s">
        <v>319</v>
      </c>
      <c r="O78" s="1056">
        <v>44730127853</v>
      </c>
    </row>
    <row r="79" spans="1:16" ht="12.75" customHeight="1">
      <c r="A79" s="1063"/>
      <c r="B79" s="1063"/>
      <c r="C79" s="1031">
        <v>3312</v>
      </c>
      <c r="D79" s="1020">
        <v>331</v>
      </c>
      <c r="E79" s="1020"/>
      <c r="F79" s="1024">
        <v>1</v>
      </c>
      <c r="G79" s="1064" t="s">
        <v>335</v>
      </c>
      <c r="H79" s="1024"/>
      <c r="I79" s="1024">
        <v>331</v>
      </c>
      <c r="J79" s="1024"/>
      <c r="K79" s="1017"/>
      <c r="L79" s="1056">
        <v>0</v>
      </c>
      <c r="M79" s="1056">
        <v>0</v>
      </c>
      <c r="N79" s="1065" t="s">
        <v>319</v>
      </c>
      <c r="O79" s="1056">
        <v>0</v>
      </c>
      <c r="P79" s="1066"/>
    </row>
    <row r="80" spans="1:16" ht="12.75" customHeight="1">
      <c r="A80" s="1063"/>
      <c r="B80" s="1063"/>
      <c r="D80" s="1020">
        <v>332</v>
      </c>
      <c r="E80" s="1020"/>
      <c r="F80" s="1024">
        <v>2</v>
      </c>
      <c r="G80" s="1064" t="s">
        <v>336</v>
      </c>
      <c r="H80" s="1024"/>
      <c r="I80" s="1024">
        <v>332</v>
      </c>
      <c r="J80" s="1024"/>
      <c r="K80" s="1017"/>
      <c r="L80" s="1056">
        <v>0</v>
      </c>
      <c r="M80" s="1056">
        <v>0</v>
      </c>
      <c r="N80" s="1065" t="s">
        <v>319</v>
      </c>
      <c r="O80" s="1056">
        <v>0</v>
      </c>
      <c r="P80" s="1066"/>
    </row>
    <row r="81" spans="1:16" ht="12.75" customHeight="1">
      <c r="A81" s="1063"/>
      <c r="B81" s="1063"/>
      <c r="C81" s="1031">
        <v>344</v>
      </c>
      <c r="D81" s="1020">
        <v>333</v>
      </c>
      <c r="E81" s="1020"/>
      <c r="F81" s="1024">
        <v>3</v>
      </c>
      <c r="G81" s="1064" t="s">
        <v>337</v>
      </c>
      <c r="H81" s="1024"/>
      <c r="I81" s="1024">
        <v>333</v>
      </c>
      <c r="J81" s="1024"/>
      <c r="K81" s="1017"/>
      <c r="L81" s="1056">
        <v>40100000</v>
      </c>
      <c r="M81" s="1056">
        <v>57600000</v>
      </c>
      <c r="N81" s="1065" t="s">
        <v>319</v>
      </c>
      <c r="O81" s="1056">
        <v>0</v>
      </c>
      <c r="P81" s="1066"/>
    </row>
    <row r="82" spans="1:16" ht="12.75" customHeight="1">
      <c r="A82" s="1063"/>
      <c r="B82" s="1063"/>
      <c r="D82" s="1020">
        <v>334</v>
      </c>
      <c r="E82" s="1020"/>
      <c r="F82" s="1024">
        <v>4</v>
      </c>
      <c r="G82" s="1064" t="s">
        <v>338</v>
      </c>
      <c r="H82" s="1024"/>
      <c r="I82" s="1024">
        <v>334</v>
      </c>
      <c r="J82" s="1024"/>
      <c r="K82" s="1017" t="s">
        <v>1349</v>
      </c>
      <c r="L82" s="1056">
        <v>58746407884</v>
      </c>
      <c r="M82" s="1056">
        <v>61920080340</v>
      </c>
      <c r="N82" s="1065" t="s">
        <v>319</v>
      </c>
      <c r="O82" s="1056">
        <v>44716082547</v>
      </c>
      <c r="P82" s="1066"/>
    </row>
    <row r="83" spans="1:16" ht="12.75" customHeight="1">
      <c r="A83" s="1063"/>
      <c r="B83" s="1063"/>
      <c r="D83" s="1020">
        <v>335</v>
      </c>
      <c r="E83" s="1020"/>
      <c r="F83" s="1024">
        <v>5</v>
      </c>
      <c r="G83" s="1064" t="s">
        <v>339</v>
      </c>
      <c r="H83" s="1024"/>
      <c r="I83" s="1024">
        <v>335</v>
      </c>
      <c r="J83" s="1024"/>
      <c r="K83" s="1017"/>
      <c r="L83" s="1056">
        <v>0</v>
      </c>
      <c r="M83" s="1056">
        <v>0</v>
      </c>
      <c r="N83" s="1065" t="s">
        <v>319</v>
      </c>
      <c r="O83" s="1056">
        <v>0</v>
      </c>
      <c r="P83" s="1066"/>
    </row>
    <row r="84" spans="1:16" ht="12.75" customHeight="1">
      <c r="A84" s="1063"/>
      <c r="B84" s="1063"/>
      <c r="D84" s="1020">
        <v>336</v>
      </c>
      <c r="E84" s="1020"/>
      <c r="F84" s="1024">
        <v>6</v>
      </c>
      <c r="G84" s="1064" t="s">
        <v>340</v>
      </c>
      <c r="H84" s="1024"/>
      <c r="I84" s="1024">
        <v>336</v>
      </c>
      <c r="J84" s="1024"/>
      <c r="K84" s="1017"/>
      <c r="L84" s="1056">
        <v>0</v>
      </c>
      <c r="M84" s="1056">
        <v>0</v>
      </c>
      <c r="N84" s="1065" t="s">
        <v>319</v>
      </c>
      <c r="O84" s="1056">
        <v>14045306</v>
      </c>
      <c r="P84" s="1066"/>
    </row>
    <row r="85" spans="1:16" ht="12.75" customHeight="1">
      <c r="A85" s="1063"/>
      <c r="B85" s="1063"/>
      <c r="D85" s="1020">
        <v>337</v>
      </c>
      <c r="E85" s="1020"/>
      <c r="F85" s="1024">
        <v>7</v>
      </c>
      <c r="G85" s="1064" t="s">
        <v>341</v>
      </c>
      <c r="H85" s="1024"/>
      <c r="I85" s="1024">
        <v>337</v>
      </c>
      <c r="J85" s="1024"/>
      <c r="K85" s="1017"/>
      <c r="L85" s="1056">
        <v>0</v>
      </c>
      <c r="M85" s="1056">
        <v>0</v>
      </c>
      <c r="N85" s="1065" t="s">
        <v>319</v>
      </c>
      <c r="O85" s="1056">
        <v>0</v>
      </c>
      <c r="P85" s="1066"/>
    </row>
    <row r="86" spans="1:16" ht="12.75" customHeight="1">
      <c r="A86" s="1063"/>
      <c r="B86" s="1063"/>
      <c r="D86" s="1020">
        <v>337</v>
      </c>
      <c r="E86" s="1020"/>
      <c r="F86" s="1024">
        <v>8</v>
      </c>
      <c r="G86" s="1064" t="s">
        <v>342</v>
      </c>
      <c r="H86" s="1024"/>
      <c r="I86" s="1024">
        <v>338</v>
      </c>
      <c r="J86" s="1024"/>
      <c r="K86" s="1017"/>
      <c r="L86" s="1056">
        <v>0</v>
      </c>
      <c r="M86" s="1056">
        <v>0</v>
      </c>
      <c r="N86" s="1065" t="s">
        <v>319</v>
      </c>
      <c r="O86" s="1056">
        <v>0</v>
      </c>
      <c r="P86" s="1066"/>
    </row>
    <row r="87" spans="1:16" ht="12.75" customHeight="1">
      <c r="A87" s="1063"/>
      <c r="B87" s="1063"/>
      <c r="D87" s="1020">
        <v>337</v>
      </c>
      <c r="E87" s="1020"/>
      <c r="F87" s="1024">
        <v>9</v>
      </c>
      <c r="G87" s="1064" t="s">
        <v>343</v>
      </c>
      <c r="H87" s="1024"/>
      <c r="I87" s="1024">
        <v>339</v>
      </c>
      <c r="J87" s="1024"/>
      <c r="K87" s="1017"/>
      <c r="L87" s="1056">
        <v>0</v>
      </c>
      <c r="M87" s="1056">
        <v>0</v>
      </c>
      <c r="N87" s="1065" t="s">
        <v>319</v>
      </c>
      <c r="O87" s="1056">
        <v>0</v>
      </c>
      <c r="P87" s="1066"/>
    </row>
    <row r="88" spans="1:16" ht="17.25" customHeight="1">
      <c r="A88" s="1045" t="s">
        <v>284</v>
      </c>
      <c r="B88" s="1045"/>
      <c r="C88" s="1046"/>
      <c r="D88" s="1054">
        <v>400</v>
      </c>
      <c r="E88" s="1020"/>
      <c r="F88" s="1024" t="s">
        <v>284</v>
      </c>
      <c r="G88" s="1064" t="s">
        <v>344</v>
      </c>
      <c r="H88" s="1024"/>
      <c r="I88" s="1047">
        <f t="shared" ref="I88:I100" si="3">IF(D88=0,,D88)</f>
        <v>400</v>
      </c>
      <c r="J88" s="1024"/>
      <c r="K88" s="1024"/>
      <c r="L88" s="1056">
        <v>151383180689</v>
      </c>
      <c r="M88" s="1056">
        <v>152435952556</v>
      </c>
      <c r="N88" s="1065" t="s">
        <v>319</v>
      </c>
      <c r="O88" s="1056">
        <v>78509411234</v>
      </c>
    </row>
    <row r="89" spans="1:16" ht="15" customHeight="1">
      <c r="A89" s="1045"/>
      <c r="B89" s="1045" t="s">
        <v>254</v>
      </c>
      <c r="C89" s="1046"/>
      <c r="D89" s="1054">
        <v>410</v>
      </c>
      <c r="E89" s="1020"/>
      <c r="F89" s="1024" t="s">
        <v>254</v>
      </c>
      <c r="G89" s="1064" t="s">
        <v>345</v>
      </c>
      <c r="H89" s="1024"/>
      <c r="I89" s="1047">
        <f t="shared" si="3"/>
        <v>410</v>
      </c>
      <c r="J89" s="1024"/>
      <c r="K89" s="1079" t="s">
        <v>1348</v>
      </c>
      <c r="L89" s="1056">
        <v>151383180689</v>
      </c>
      <c r="M89" s="1056">
        <v>152435952556</v>
      </c>
      <c r="N89" s="1065" t="s">
        <v>319</v>
      </c>
      <c r="O89" s="1056">
        <v>78487415714</v>
      </c>
    </row>
    <row r="90" spans="1:16" ht="12.75" customHeight="1">
      <c r="A90" s="1063"/>
      <c r="B90" s="1063"/>
      <c r="D90" s="1020">
        <v>411</v>
      </c>
      <c r="E90" s="1020"/>
      <c r="F90" s="1024">
        <v>1</v>
      </c>
      <c r="G90" s="1064" t="s">
        <v>346</v>
      </c>
      <c r="H90" s="1024"/>
      <c r="I90" s="1024">
        <f t="shared" si="3"/>
        <v>411</v>
      </c>
      <c r="J90" s="1024"/>
      <c r="K90" s="1017"/>
      <c r="L90" s="1056">
        <v>111144720000</v>
      </c>
      <c r="M90" s="1056">
        <v>111144720000</v>
      </c>
      <c r="N90" s="1065" t="s">
        <v>319</v>
      </c>
      <c r="O90" s="1056">
        <v>50000000000</v>
      </c>
      <c r="P90" s="1066"/>
    </row>
    <row r="91" spans="1:16" ht="12.75" customHeight="1">
      <c r="A91" s="1063"/>
      <c r="B91" s="1063"/>
      <c r="D91" s="1020">
        <v>412</v>
      </c>
      <c r="E91" s="1020"/>
      <c r="F91" s="1024">
        <v>2</v>
      </c>
      <c r="G91" s="1064" t="s">
        <v>347</v>
      </c>
      <c r="H91" s="1024"/>
      <c r="I91" s="1024">
        <f t="shared" si="3"/>
        <v>412</v>
      </c>
      <c r="J91" s="1024"/>
      <c r="K91" s="1017"/>
      <c r="L91" s="1056">
        <v>25412622500</v>
      </c>
      <c r="M91" s="1056">
        <v>25412622500</v>
      </c>
      <c r="N91" s="1065" t="s">
        <v>319</v>
      </c>
      <c r="O91" s="1056">
        <v>16422729000</v>
      </c>
      <c r="P91" s="1066"/>
    </row>
    <row r="92" spans="1:16" ht="12.75" customHeight="1">
      <c r="A92" s="1063"/>
      <c r="B92" s="1063"/>
      <c r="D92" s="1020">
        <v>413</v>
      </c>
      <c r="E92" s="1020"/>
      <c r="F92" s="1024">
        <v>3</v>
      </c>
      <c r="G92" s="1064" t="s">
        <v>348</v>
      </c>
      <c r="H92" s="1024"/>
      <c r="I92" s="1024">
        <f t="shared" si="3"/>
        <v>413</v>
      </c>
      <c r="J92" s="1024"/>
      <c r="K92" s="1017"/>
      <c r="L92" s="1056">
        <v>213538854</v>
      </c>
      <c r="M92" s="1056">
        <v>213538854</v>
      </c>
      <c r="N92" s="1065" t="s">
        <v>319</v>
      </c>
      <c r="O92" s="1056">
        <v>213538854</v>
      </c>
      <c r="P92" s="1066"/>
    </row>
    <row r="93" spans="1:16" ht="12.75" customHeight="1">
      <c r="A93" s="1063"/>
      <c r="B93" s="1063"/>
      <c r="D93" s="1020">
        <v>414</v>
      </c>
      <c r="E93" s="1020"/>
      <c r="F93" s="1024">
        <v>4</v>
      </c>
      <c r="G93" s="1064" t="s">
        <v>349</v>
      </c>
      <c r="H93" s="1024"/>
      <c r="I93" s="1024">
        <f t="shared" si="3"/>
        <v>414</v>
      </c>
      <c r="J93" s="1024"/>
      <c r="K93" s="1017"/>
      <c r="L93" s="1056">
        <v>0</v>
      </c>
      <c r="M93" s="1056">
        <v>0</v>
      </c>
      <c r="N93" s="1065" t="s">
        <v>319</v>
      </c>
      <c r="O93" s="1056">
        <v>0</v>
      </c>
      <c r="P93" s="1066"/>
    </row>
    <row r="94" spans="1:16" ht="12.75" customHeight="1">
      <c r="A94" s="1063"/>
      <c r="B94" s="1063"/>
      <c r="C94" s="1031">
        <v>412</v>
      </c>
      <c r="D94" s="1020">
        <v>415</v>
      </c>
      <c r="E94" s="1020"/>
      <c r="F94" s="1024">
        <v>5</v>
      </c>
      <c r="G94" s="1064" t="s">
        <v>350</v>
      </c>
      <c r="H94" s="1024"/>
      <c r="I94" s="1024">
        <f t="shared" si="3"/>
        <v>415</v>
      </c>
      <c r="J94" s="1024"/>
      <c r="K94" s="1017"/>
      <c r="L94" s="1056">
        <v>0</v>
      </c>
      <c r="M94" s="1056">
        <v>0</v>
      </c>
      <c r="N94" s="1065" t="s">
        <v>319</v>
      </c>
      <c r="O94" s="1056">
        <v>0</v>
      </c>
      <c r="P94" s="1066"/>
    </row>
    <row r="95" spans="1:16" ht="12.75" customHeight="1">
      <c r="A95" s="1063"/>
      <c r="B95" s="1063"/>
      <c r="C95" s="1031">
        <v>413</v>
      </c>
      <c r="D95" s="1020">
        <v>416</v>
      </c>
      <c r="E95" s="1020"/>
      <c r="F95" s="1024">
        <v>6</v>
      </c>
      <c r="G95" s="1064" t="s">
        <v>351</v>
      </c>
      <c r="H95" s="1024"/>
      <c r="I95" s="1024">
        <f t="shared" si="3"/>
        <v>416</v>
      </c>
      <c r="J95" s="1024"/>
      <c r="K95" s="1017"/>
      <c r="L95" s="1056">
        <v>0</v>
      </c>
      <c r="M95" s="1056">
        <v>0</v>
      </c>
      <c r="N95" s="1065" t="s">
        <v>319</v>
      </c>
      <c r="O95" s="1056">
        <v>0</v>
      </c>
      <c r="P95" s="1066"/>
    </row>
    <row r="96" spans="1:16" ht="12.75" customHeight="1">
      <c r="A96" s="1063"/>
      <c r="B96" s="1063"/>
      <c r="C96" s="1031">
        <v>414</v>
      </c>
      <c r="D96" s="1020">
        <v>417</v>
      </c>
      <c r="E96" s="1020"/>
      <c r="F96" s="1024">
        <v>7</v>
      </c>
      <c r="G96" s="1064" t="s">
        <v>352</v>
      </c>
      <c r="H96" s="1024"/>
      <c r="I96" s="1024">
        <f t="shared" si="3"/>
        <v>417</v>
      </c>
      <c r="J96" s="1024"/>
      <c r="K96" s="1017"/>
      <c r="L96" s="1056">
        <v>7209778043</v>
      </c>
      <c r="M96" s="1056">
        <v>7209778043</v>
      </c>
      <c r="N96" s="1065" t="s">
        <v>319</v>
      </c>
      <c r="O96" s="1056">
        <v>2471887705</v>
      </c>
      <c r="P96" s="1066"/>
    </row>
    <row r="97" spans="1:16" ht="12.75" customHeight="1">
      <c r="A97" s="1063"/>
      <c r="B97" s="1063"/>
      <c r="C97" s="1031">
        <v>415</v>
      </c>
      <c r="D97" s="1020">
        <v>418</v>
      </c>
      <c r="E97" s="1020"/>
      <c r="F97" s="1024">
        <v>8</v>
      </c>
      <c r="G97" s="1064" t="s">
        <v>353</v>
      </c>
      <c r="H97" s="1024"/>
      <c r="I97" s="1024">
        <f t="shared" si="3"/>
        <v>418</v>
      </c>
      <c r="J97" s="1024"/>
      <c r="K97" s="1017"/>
      <c r="L97" s="1056">
        <v>2030285926</v>
      </c>
      <c r="M97" s="1056">
        <v>2030285926</v>
      </c>
      <c r="N97" s="1065" t="s">
        <v>319</v>
      </c>
      <c r="O97" s="1056">
        <v>229720664</v>
      </c>
      <c r="P97" s="1066"/>
    </row>
    <row r="98" spans="1:16" ht="12.75" customHeight="1">
      <c r="A98" s="1063"/>
      <c r="B98" s="1063"/>
      <c r="C98" s="1031">
        <v>442</v>
      </c>
      <c r="D98" s="1020">
        <v>419</v>
      </c>
      <c r="E98" s="1020"/>
      <c r="F98" s="1024">
        <v>9</v>
      </c>
      <c r="G98" s="1064" t="s">
        <v>354</v>
      </c>
      <c r="H98" s="1024"/>
      <c r="I98" s="1024">
        <f t="shared" si="3"/>
        <v>419</v>
      </c>
      <c r="J98" s="1024"/>
      <c r="K98" s="1017"/>
      <c r="L98" s="1056">
        <v>0</v>
      </c>
      <c r="M98" s="1056">
        <v>0</v>
      </c>
      <c r="N98" s="1065" t="s">
        <v>319</v>
      </c>
      <c r="O98" s="1056">
        <v>0</v>
      </c>
      <c r="P98" s="1066"/>
    </row>
    <row r="99" spans="1:16" ht="12.75" customHeight="1">
      <c r="A99" s="1063"/>
      <c r="B99" s="1063"/>
      <c r="C99" s="1031">
        <v>421</v>
      </c>
      <c r="D99" s="1020">
        <v>420</v>
      </c>
      <c r="E99" s="1020"/>
      <c r="F99" s="1024">
        <v>10</v>
      </c>
      <c r="G99" s="1064" t="s">
        <v>355</v>
      </c>
      <c r="H99" s="1024"/>
      <c r="I99" s="1024">
        <f t="shared" si="3"/>
        <v>420</v>
      </c>
      <c r="J99" s="1024"/>
      <c r="K99" s="1017"/>
      <c r="L99" s="1056">
        <v>5372235366</v>
      </c>
      <c r="M99" s="1056">
        <v>6425007233</v>
      </c>
      <c r="N99" s="1065" t="s">
        <v>319</v>
      </c>
      <c r="O99" s="1056">
        <v>9149539491</v>
      </c>
      <c r="P99" s="1066"/>
    </row>
    <row r="100" spans="1:16" ht="12.75" customHeight="1">
      <c r="A100" s="1063"/>
      <c r="B100" s="1063"/>
      <c r="D100" s="1020">
        <v>421</v>
      </c>
      <c r="E100" s="1020"/>
      <c r="F100" s="1024">
        <v>11</v>
      </c>
      <c r="G100" s="1064" t="s">
        <v>356</v>
      </c>
      <c r="H100" s="1024"/>
      <c r="I100" s="1024">
        <f t="shared" si="3"/>
        <v>421</v>
      </c>
      <c r="J100" s="1024"/>
      <c r="K100" s="1017"/>
      <c r="L100" s="1056">
        <v>0</v>
      </c>
      <c r="M100" s="1056">
        <v>0</v>
      </c>
      <c r="N100" s="1065" t="s">
        <v>319</v>
      </c>
      <c r="O100" s="1056">
        <v>0</v>
      </c>
      <c r="P100" s="1066"/>
    </row>
    <row r="101" spans="1:16" ht="12.75" customHeight="1">
      <c r="A101" s="1063"/>
      <c r="B101" s="1063"/>
      <c r="D101" s="1020"/>
      <c r="E101" s="1020"/>
      <c r="F101" s="1024">
        <v>12</v>
      </c>
      <c r="G101" s="1064" t="s">
        <v>357</v>
      </c>
      <c r="H101" s="1024"/>
      <c r="I101" s="1024">
        <v>422</v>
      </c>
      <c r="J101" s="1024"/>
      <c r="K101" s="1017"/>
      <c r="L101" s="1056">
        <v>0</v>
      </c>
      <c r="M101" s="1056">
        <v>0</v>
      </c>
      <c r="N101" s="1065"/>
      <c r="O101" s="1056">
        <v>0</v>
      </c>
      <c r="P101" s="1066"/>
    </row>
    <row r="102" spans="1:16" ht="15" customHeight="1">
      <c r="A102" s="1045"/>
      <c r="B102" s="1045" t="s">
        <v>259</v>
      </c>
      <c r="C102" s="1046"/>
      <c r="D102" s="1054">
        <v>430</v>
      </c>
      <c r="E102" s="1020"/>
      <c r="F102" s="1024" t="s">
        <v>259</v>
      </c>
      <c r="G102" s="1064" t="s">
        <v>358</v>
      </c>
      <c r="H102" s="1024"/>
      <c r="I102" s="1047">
        <f>IF(D102=0,,D102)</f>
        <v>430</v>
      </c>
      <c r="J102" s="1024"/>
      <c r="K102" s="1079"/>
      <c r="L102" s="1056">
        <v>0</v>
      </c>
      <c r="M102" s="1056">
        <v>0</v>
      </c>
      <c r="N102" s="1065" t="s">
        <v>319</v>
      </c>
      <c r="O102" s="1056">
        <v>21995520</v>
      </c>
    </row>
    <row r="103" spans="1:16" customFormat="1" ht="15" customHeight="1">
      <c r="F103" s="1024">
        <v>1</v>
      </c>
      <c r="G103" s="1064" t="s">
        <v>359</v>
      </c>
      <c r="I103" s="1080">
        <v>432</v>
      </c>
    </row>
    <row r="104" spans="1:16" ht="17.25" customHeight="1">
      <c r="A104" s="1063"/>
      <c r="B104" s="1063"/>
      <c r="D104" s="1020"/>
      <c r="E104" s="1020"/>
      <c r="F104" s="1024">
        <v>2</v>
      </c>
      <c r="G104" s="1277" t="s">
        <v>360</v>
      </c>
      <c r="H104" s="1277"/>
      <c r="I104" s="1024">
        <v>433</v>
      </c>
      <c r="J104" s="1024"/>
      <c r="K104" s="1024"/>
      <c r="L104" s="1056">
        <v>0</v>
      </c>
      <c r="M104" s="1056">
        <v>0</v>
      </c>
      <c r="N104" s="1065"/>
      <c r="O104" s="1056">
        <v>0</v>
      </c>
    </row>
    <row r="105" spans="1:16" s="1059" customFormat="1" ht="15.75" customHeight="1" thickBot="1">
      <c r="A105" s="1045"/>
      <c r="B105" s="1045"/>
      <c r="C105" s="1046"/>
      <c r="D105" s="1054"/>
      <c r="E105" s="1054"/>
      <c r="F105" s="1047" t="s">
        <v>319</v>
      </c>
      <c r="G105" s="1278" t="s">
        <v>361</v>
      </c>
      <c r="H105" s="1278"/>
      <c r="I105" s="1047">
        <v>439</v>
      </c>
      <c r="J105" s="1047"/>
      <c r="K105" s="1047"/>
      <c r="L105" s="1058"/>
      <c r="M105" s="1058"/>
      <c r="N105" s="1057"/>
      <c r="O105" s="1058"/>
    </row>
    <row r="106" spans="1:16" s="1088" customFormat="1" ht="18.75" customHeight="1" thickTop="1" thickBot="1">
      <c r="A106" s="1081"/>
      <c r="B106" s="1081"/>
      <c r="C106" s="1082"/>
      <c r="D106" s="1075">
        <v>440</v>
      </c>
      <c r="E106" s="1083"/>
      <c r="F106" s="1279" t="s">
        <v>362</v>
      </c>
      <c r="G106" s="1279"/>
      <c r="H106" s="1084"/>
      <c r="I106" s="1047">
        <f>IF(D106=0,,D106)</f>
        <v>440</v>
      </c>
      <c r="J106" s="1047"/>
      <c r="K106" s="1040"/>
      <c r="L106" s="1085">
        <v>710535544861</v>
      </c>
      <c r="M106" s="1085">
        <v>670099198027</v>
      </c>
      <c r="N106" s="1086" t="s">
        <v>319</v>
      </c>
      <c r="O106" s="1056">
        <v>706545206750</v>
      </c>
      <c r="P106" s="1087">
        <f>L106-L63</f>
        <v>0</v>
      </c>
    </row>
    <row r="107" spans="1:16" ht="15" hidden="1" customHeight="1" outlineLevel="1">
      <c r="A107" s="1063"/>
      <c r="B107" s="1063"/>
      <c r="C107" s="1046"/>
      <c r="D107" s="1054"/>
      <c r="E107" s="1020"/>
      <c r="F107" s="1024"/>
      <c r="G107" s="1089" t="s">
        <v>363</v>
      </c>
      <c r="H107" s="1024"/>
      <c r="I107" s="1017"/>
      <c r="J107" s="1024"/>
      <c r="K107" s="1017"/>
      <c r="L107" s="1056"/>
      <c r="M107" s="1090"/>
      <c r="N107" s="1065"/>
      <c r="O107" s="1030">
        <v>0</v>
      </c>
    </row>
    <row r="108" spans="1:16" ht="12.75" hidden="1" customHeight="1" collapsed="1">
      <c r="A108" s="1063"/>
      <c r="B108" s="1063"/>
      <c r="D108" s="1020" t="s">
        <v>364</v>
      </c>
      <c r="E108" s="1020"/>
      <c r="F108" s="1024">
        <v>1</v>
      </c>
      <c r="G108" s="1064" t="s">
        <v>365</v>
      </c>
      <c r="H108" s="1024"/>
      <c r="I108" s="1024" t="s">
        <v>1016</v>
      </c>
      <c r="J108" s="1024"/>
      <c r="K108" s="1017"/>
      <c r="L108" s="1056"/>
      <c r="M108" s="1056"/>
      <c r="N108" s="1065"/>
      <c r="O108" s="1056">
        <v>0</v>
      </c>
      <c r="P108" s="1066">
        <f>M106-M63</f>
        <v>0</v>
      </c>
    </row>
    <row r="109" spans="1:16" ht="12.75" hidden="1" customHeight="1">
      <c r="A109" s="1063"/>
      <c r="B109" s="1063"/>
      <c r="D109" s="1020" t="s">
        <v>364</v>
      </c>
      <c r="E109" s="1020"/>
      <c r="F109" s="1024">
        <v>2</v>
      </c>
      <c r="G109" s="1064" t="s">
        <v>366</v>
      </c>
      <c r="H109" s="1024"/>
      <c r="I109" s="1024" t="s">
        <v>969</v>
      </c>
      <c r="J109" s="1024"/>
      <c r="K109" s="1017"/>
      <c r="L109" s="1056"/>
      <c r="M109" s="1056"/>
      <c r="N109" s="1065"/>
      <c r="O109" s="1056">
        <v>0</v>
      </c>
      <c r="P109" s="1066">
        <f>M107-M64</f>
        <v>-41275</v>
      </c>
    </row>
    <row r="110" spans="1:16" ht="12.75" hidden="1" customHeight="1">
      <c r="A110" s="1063"/>
      <c r="B110" s="1063"/>
      <c r="D110" s="1020" t="s">
        <v>364</v>
      </c>
      <c r="E110" s="1020"/>
      <c r="F110" s="1024">
        <v>3</v>
      </c>
      <c r="G110" s="1064" t="s">
        <v>367</v>
      </c>
      <c r="H110" s="1024"/>
      <c r="I110" s="1024" t="s">
        <v>971</v>
      </c>
      <c r="J110" s="1024"/>
      <c r="K110" s="1017"/>
      <c r="L110" s="1056"/>
      <c r="M110" s="1056"/>
      <c r="N110" s="1065"/>
      <c r="O110" s="1056">
        <v>0</v>
      </c>
      <c r="P110" s="1066">
        <f>M108-M65</f>
        <v>-517663245471</v>
      </c>
    </row>
    <row r="111" spans="1:16" ht="12.75" hidden="1" customHeight="1">
      <c r="A111" s="1063"/>
      <c r="B111" s="1063"/>
      <c r="D111" s="1020" t="s">
        <v>364</v>
      </c>
      <c r="E111" s="1020"/>
      <c r="F111" s="1024">
        <v>4</v>
      </c>
      <c r="G111" s="1064" t="s">
        <v>368</v>
      </c>
      <c r="H111" s="1024"/>
      <c r="I111" s="1024" t="s">
        <v>1066</v>
      </c>
      <c r="J111" s="1024"/>
      <c r="K111" s="1017"/>
      <c r="L111" s="1056"/>
      <c r="M111" s="1056"/>
      <c r="N111" s="1065"/>
      <c r="O111" s="1056">
        <v>0</v>
      </c>
      <c r="P111" s="1066">
        <f>M109-M66</f>
        <v>-455685565131</v>
      </c>
    </row>
    <row r="112" spans="1:16" ht="12.75" hidden="1" customHeight="1">
      <c r="A112" s="1063"/>
      <c r="B112" s="1063"/>
      <c r="D112" s="1020"/>
      <c r="E112" s="1020"/>
      <c r="F112" s="1024">
        <v>5</v>
      </c>
      <c r="G112" s="1064" t="s">
        <v>369</v>
      </c>
      <c r="H112" s="1024"/>
      <c r="I112" s="1024" t="s">
        <v>1067</v>
      </c>
      <c r="J112" s="1024"/>
      <c r="K112" s="1017"/>
      <c r="L112" s="1056"/>
      <c r="M112" s="1056"/>
      <c r="N112" s="1065"/>
      <c r="O112" s="1056">
        <v>0</v>
      </c>
      <c r="P112" s="1066"/>
    </row>
    <row r="113" spans="1:16" ht="12.75" hidden="1" customHeight="1">
      <c r="A113" s="1063"/>
      <c r="B113" s="1063"/>
      <c r="D113" s="1020"/>
      <c r="E113" s="1020"/>
      <c r="F113" s="1024">
        <v>6</v>
      </c>
      <c r="G113" s="1064" t="s">
        <v>370</v>
      </c>
      <c r="H113" s="1024"/>
      <c r="I113" s="1024" t="s">
        <v>1068</v>
      </c>
      <c r="J113" s="1024"/>
      <c r="K113" s="1017"/>
      <c r="L113" s="1056"/>
      <c r="M113" s="1056"/>
      <c r="N113" s="1065"/>
      <c r="O113" s="1056">
        <v>0</v>
      </c>
      <c r="P113" s="1066"/>
    </row>
    <row r="114" spans="1:16" ht="9.75" hidden="1" customHeight="1" outlineLevel="1">
      <c r="D114" s="1020"/>
      <c r="E114" s="1020"/>
      <c r="F114" s="1091"/>
      <c r="G114" s="1092"/>
      <c r="H114" s="1093"/>
      <c r="I114" s="1017"/>
      <c r="J114" s="1093"/>
      <c r="K114" s="1017"/>
      <c r="L114" s="1025"/>
      <c r="M114" s="1025"/>
      <c r="N114" s="1020"/>
    </row>
    <row r="115" spans="1:16" ht="15" customHeight="1" collapsed="1" thickTop="1">
      <c r="D115" s="1020"/>
      <c r="E115" s="1020"/>
      <c r="F115" s="1024"/>
      <c r="G115" s="1020"/>
      <c r="H115" s="1024"/>
      <c r="I115" s="1017"/>
      <c r="J115" s="1024"/>
      <c r="K115" s="1017"/>
      <c r="L115" s="1280" t="s">
        <v>588</v>
      </c>
      <c r="M115" s="1280"/>
      <c r="N115" s="1020"/>
    </row>
    <row r="116" spans="1:16" ht="15" customHeight="1">
      <c r="D116" s="1020"/>
      <c r="E116" s="1094" t="e">
        <f>#REF!</f>
        <v>#REF!</v>
      </c>
      <c r="F116" s="1275" t="s">
        <v>371</v>
      </c>
      <c r="G116" s="1275"/>
      <c r="H116" s="1275"/>
      <c r="I116" s="1275"/>
      <c r="J116" s="1275"/>
      <c r="K116" s="1275"/>
      <c r="L116" s="1276" t="s">
        <v>372</v>
      </c>
      <c r="M116" s="1276"/>
      <c r="N116" s="1020"/>
    </row>
    <row r="117" spans="1:16" ht="15" customHeight="1">
      <c r="D117" s="1020"/>
      <c r="E117" s="1094"/>
      <c r="F117" s="1020"/>
      <c r="G117" s="1020"/>
      <c r="H117" s="1025"/>
      <c r="I117" s="1025"/>
      <c r="J117" s="1025"/>
      <c r="K117" s="1025"/>
      <c r="L117" s="1025"/>
      <c r="M117" s="1025"/>
      <c r="N117" s="1020"/>
      <c r="O117" s="1030" t="s">
        <v>373</v>
      </c>
    </row>
    <row r="118" spans="1:16" ht="15" customHeight="1">
      <c r="D118" s="1020"/>
      <c r="E118" s="1024"/>
      <c r="F118" s="1024"/>
      <c r="G118" s="1020"/>
      <c r="H118" s="1025"/>
      <c r="I118" s="1025"/>
      <c r="J118" s="1025"/>
      <c r="K118" s="1025"/>
      <c r="L118" s="1025"/>
      <c r="M118" s="1025"/>
      <c r="N118" s="1020"/>
    </row>
    <row r="119" spans="1:16" ht="15" customHeight="1">
      <c r="D119" s="1020"/>
      <c r="E119" s="1024"/>
      <c r="F119" s="1024"/>
      <c r="G119" s="1020"/>
      <c r="H119" s="1025"/>
      <c r="I119" s="1025"/>
      <c r="J119" s="1025"/>
      <c r="K119" s="1025"/>
      <c r="L119" s="1025"/>
      <c r="M119" s="1025"/>
      <c r="N119" s="1020"/>
    </row>
    <row r="120" spans="1:16" ht="15" customHeight="1">
      <c r="D120" s="1020"/>
      <c r="E120" s="1024"/>
      <c r="F120" s="1024"/>
      <c r="G120" s="1020"/>
      <c r="H120" s="1025"/>
      <c r="I120" s="1025"/>
      <c r="J120" s="1025"/>
      <c r="K120" s="1025"/>
      <c r="L120" s="1025"/>
      <c r="M120" s="1025"/>
      <c r="N120" s="1020"/>
    </row>
    <row r="121" spans="1:16" ht="12" customHeight="1">
      <c r="D121" s="1020"/>
      <c r="E121" s="1024"/>
      <c r="F121" s="1024"/>
      <c r="G121" s="1020"/>
      <c r="H121" s="1025"/>
      <c r="I121" s="1025"/>
      <c r="J121" s="1025"/>
      <c r="K121" s="1025"/>
      <c r="L121" s="1025"/>
      <c r="M121" s="1025"/>
      <c r="N121" s="1020"/>
    </row>
    <row r="122" spans="1:16" s="1059" customFormat="1" ht="14.25" customHeight="1">
      <c r="C122" s="1046"/>
      <c r="D122" s="1054"/>
      <c r="E122" s="1095" t="e">
        <f>#REF!</f>
        <v>#REF!</v>
      </c>
      <c r="F122" s="1275" t="s">
        <v>374</v>
      </c>
      <c r="G122" s="1275"/>
      <c r="H122" s="1275"/>
      <c r="I122" s="1275"/>
      <c r="J122" s="1275"/>
      <c r="K122" s="1275"/>
      <c r="L122" s="1276" t="s">
        <v>375</v>
      </c>
      <c r="M122" s="1276"/>
      <c r="N122" s="1054"/>
    </row>
    <row r="123" spans="1:16" ht="15" customHeight="1">
      <c r="G123" s="1096"/>
      <c r="L123" s="1098"/>
      <c r="M123" s="1098"/>
    </row>
    <row r="124" spans="1:16" ht="15" customHeight="1">
      <c r="L124" s="1098"/>
      <c r="M124" s="1098"/>
    </row>
    <row r="125" spans="1:16" ht="15" customHeight="1">
      <c r="L125" s="1098"/>
      <c r="M125" s="1098"/>
    </row>
    <row r="126" spans="1:16" ht="15" customHeight="1">
      <c r="L126" s="1098"/>
      <c r="M126" s="1098"/>
    </row>
    <row r="127" spans="1:16" ht="15" customHeight="1">
      <c r="L127" s="1098"/>
      <c r="M127" s="1098"/>
    </row>
    <row r="128" spans="1:16" ht="15" customHeight="1">
      <c r="L128" s="1098"/>
      <c r="M128" s="1098"/>
    </row>
    <row r="129" spans="4:13" ht="15" customHeight="1">
      <c r="L129" s="1098"/>
      <c r="M129" s="1098"/>
    </row>
    <row r="130" spans="4:13" ht="15" customHeight="1">
      <c r="L130" s="1098"/>
      <c r="M130" s="1098"/>
    </row>
    <row r="131" spans="4:13" ht="15" customHeight="1">
      <c r="L131" s="1098"/>
      <c r="M131" s="1098"/>
    </row>
    <row r="132" spans="4:13" ht="15.95" customHeight="1">
      <c r="L132" s="1098"/>
      <c r="M132" s="1098"/>
    </row>
    <row r="133" spans="4:13" ht="15.95" customHeight="1">
      <c r="L133" s="1098"/>
      <c r="M133" s="1098"/>
    </row>
    <row r="134" spans="4:13" ht="15.95" customHeight="1">
      <c r="L134" s="1098"/>
      <c r="M134" s="1098"/>
    </row>
    <row r="135" spans="4:13" ht="15.95" customHeight="1">
      <c r="L135" s="1098"/>
      <c r="M135" s="1098"/>
    </row>
    <row r="136" spans="4:13" ht="15.95" customHeight="1">
      <c r="L136" s="1098"/>
      <c r="M136" s="1098"/>
    </row>
    <row r="137" spans="4:13" ht="15.95" customHeight="1">
      <c r="L137" s="1098"/>
      <c r="M137" s="1098"/>
    </row>
    <row r="138" spans="4:13" ht="15.95" customHeight="1">
      <c r="L138" s="1098"/>
      <c r="M138" s="1098"/>
    </row>
    <row r="139" spans="4:13" ht="15.95" customHeight="1">
      <c r="L139" s="1098"/>
      <c r="M139" s="1098"/>
    </row>
    <row r="140" spans="4:13" ht="15.95" customHeight="1">
      <c r="L140" s="1098"/>
      <c r="M140" s="1098"/>
    </row>
    <row r="141" spans="4:13" ht="15.95" customHeight="1">
      <c r="L141" s="1098"/>
      <c r="M141" s="1098"/>
    </row>
    <row r="142" spans="4:13" ht="15.95" customHeight="1"/>
    <row r="143" spans="4:13" ht="15.95" customHeight="1">
      <c r="D143" s="1099"/>
      <c r="E143" s="1099"/>
      <c r="F143" s="1099"/>
      <c r="G143" s="1100"/>
      <c r="I143" s="1034"/>
      <c r="K143" s="1034"/>
    </row>
    <row r="144" spans="4:13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</sheetData>
  <mergeCells count="12">
    <mergeCell ref="F3:K3"/>
    <mergeCell ref="G6:M6"/>
    <mergeCell ref="F8:G8"/>
    <mergeCell ref="F63:G63"/>
    <mergeCell ref="F122:K122"/>
    <mergeCell ref="L122:M122"/>
    <mergeCell ref="G104:H104"/>
    <mergeCell ref="G105:H105"/>
    <mergeCell ref="F106:G106"/>
    <mergeCell ref="L115:M115"/>
    <mergeCell ref="F116:K116"/>
    <mergeCell ref="L116:M116"/>
  </mergeCells>
  <phoneticPr fontId="36" type="noConversion"/>
  <conditionalFormatting sqref="J143 G143:H143 L143:M143">
    <cfRule type="expression" dxfId="57" priority="1" stopIfTrue="1">
      <formula>OR($D143="A",$D143="B",$D143="C")</formula>
    </cfRule>
    <cfRule type="expression" dxfId="56" priority="2" stopIfTrue="1">
      <formula>OR($D143="-",ISBLANK($D143))</formula>
    </cfRule>
    <cfRule type="expression" dxfId="55" priority="3" stopIfTrue="1">
      <formula>OR($D143="I",$D143="II",$D143="III",$D143="IV",$D143="V",$D143="VI")</formula>
    </cfRule>
  </conditionalFormatting>
  <conditionalFormatting sqref="H39:H40 F65:H65 F12:H13 F40:G40 J10:J32 F10:G10 H53 O108:O113 H78 F88:G88 H106:H107 J104:J113 G107 H17:H24 H66 F18:G23 F25:H26 H27 F28:H32 F34:H38 F54:H57 H58 H50 F51:H52 F46 F41:H45 J34:J45 F47:H49 H14 F15:H16 H10:H11 F67:H77 F79:H87 H88:H89 F90:H101 F108:H113 F103:F107 J65:J102 O104:O106 F59:H62 J47:J62 H102 O10:O102 G103:G105 L79:M88 L67:M77 L12:M16 L90:M102 L18:M23 L10:M10 L47:M52 L54:M57 L25:M26 L40:M45 L59:M62 L65:M65 L104:M114 L28:M38">
    <cfRule type="expression" dxfId="54" priority="4" stopIfTrue="1">
      <formula>OR($F10="A",$F10="B",$F10="C")</formula>
    </cfRule>
    <cfRule type="expression" dxfId="53" priority="5" stopIfTrue="1">
      <formula>OR($F10="-",ISBLANK($F10))</formula>
    </cfRule>
    <cfRule type="expression" dxfId="52" priority="6" stopIfTrue="1">
      <formula>OR($F10="I",$F10="II",$F10="III",$F10="IV",$F10="V",$F10="VI")</formula>
    </cfRule>
  </conditionalFormatting>
  <conditionalFormatting sqref="F50:G50 F11:G11 A33:C33 F33:H33 J33 L11:M11 L66:M66 P33:IV33">
    <cfRule type="expression" dxfId="51" priority="7" stopIfTrue="1">
      <formula>OR($F11="A",$F11="B",$F11="C")</formula>
    </cfRule>
    <cfRule type="expression" dxfId="50" priority="8" stopIfTrue="1">
      <formula>OR($F11="-",ISBLANK($F11))</formula>
    </cfRule>
    <cfRule type="expression" dxfId="49" priority="9" stopIfTrue="1">
      <formula>OR($F11="I",$F11="II",$F11="III",$F11="IV",$F11="V",$F11="VI")</formula>
    </cfRule>
  </conditionalFormatting>
  <conditionalFormatting sqref="F14:G14">
    <cfRule type="expression" dxfId="48" priority="10" stopIfTrue="1">
      <formula>OR($F11="A",$F11="B",$F11="C")</formula>
    </cfRule>
    <cfRule type="expression" dxfId="47" priority="11" stopIfTrue="1">
      <formula>OR($F11="-",ISBLANK($F11))</formula>
    </cfRule>
    <cfRule type="expression" dxfId="46" priority="12" stopIfTrue="1">
      <formula>OR($F11="I",$F11="II",$F11="III",$F11="IV",$F11="V",$F11="VI")</formula>
    </cfRule>
  </conditionalFormatting>
  <conditionalFormatting sqref="F17:G17 L17:M17">
    <cfRule type="expression" dxfId="45" priority="13" stopIfTrue="1">
      <formula>OR($F11="A",$F11="B",$F11="C")</formula>
    </cfRule>
    <cfRule type="expression" dxfId="44" priority="14" stopIfTrue="1">
      <formula>OR($F11="-",ISBLANK($F11))</formula>
    </cfRule>
    <cfRule type="expression" dxfId="43" priority="15" stopIfTrue="1">
      <formula>OR($F11="I",$F11="II",$F11="III",$F11="IV",$F11="V",$F11="VI")</formula>
    </cfRule>
  </conditionalFormatting>
  <conditionalFormatting sqref="F24:G24 L24:M24">
    <cfRule type="expression" dxfId="42" priority="16" stopIfTrue="1">
      <formula>OR($F11="A",$F11="B",$F11="C")</formula>
    </cfRule>
    <cfRule type="expression" dxfId="41" priority="17" stopIfTrue="1">
      <formula>OR($F11="-",ISBLANK($F11))</formula>
    </cfRule>
    <cfRule type="expression" dxfId="40" priority="18" stopIfTrue="1">
      <formula>OR($F11="I",$F11="II",$F11="III",$F11="IV",$F11="V",$F11="VI")</formula>
    </cfRule>
  </conditionalFormatting>
  <conditionalFormatting sqref="F27:G27 L27:M27">
    <cfRule type="expression" dxfId="39" priority="19" stopIfTrue="1">
      <formula>OR($F11="A",$F11="B",$F11="C")</formula>
    </cfRule>
    <cfRule type="expression" dxfId="38" priority="20" stopIfTrue="1">
      <formula>OR($F11="-",ISBLANK($F11))</formula>
    </cfRule>
    <cfRule type="expression" dxfId="37" priority="21" stopIfTrue="1">
      <formula>OR($F11="I",$F11="II",$F11="III",$F11="IV",$F11="V",$F11="VI")</formula>
    </cfRule>
  </conditionalFormatting>
  <conditionalFormatting sqref="F39:G39 L39:M39">
    <cfRule type="expression" dxfId="36" priority="22" stopIfTrue="1">
      <formula>OR($F11="A",$F11="B",$F11="C")</formula>
    </cfRule>
    <cfRule type="expression" dxfId="35" priority="23" stopIfTrue="1">
      <formula>OR($F11="-",ISBLANK($F11))</formula>
    </cfRule>
    <cfRule type="expression" dxfId="34" priority="24" stopIfTrue="1">
      <formula>OR($F11="I",$F11="II",$F11="III",$F11="IV",$F11="V",$F11="VI")</formula>
    </cfRule>
  </conditionalFormatting>
  <conditionalFormatting sqref="F53:G53 L53:M53">
    <cfRule type="expression" dxfId="33" priority="25" stopIfTrue="1">
      <formula>OR($F11="A",$F11="B",$F11="C")</formula>
    </cfRule>
    <cfRule type="expression" dxfId="32" priority="26" stopIfTrue="1">
      <formula>OR($F11="-",ISBLANK($F11))</formula>
    </cfRule>
    <cfRule type="expression" dxfId="31" priority="27" stopIfTrue="1">
      <formula>OR($F11="I",$F11="II",$F11="III",$F11="IV",$F11="V",$F11="VI")</formula>
    </cfRule>
  </conditionalFormatting>
  <conditionalFormatting sqref="F66:G66">
    <cfRule type="expression" dxfId="30" priority="28" stopIfTrue="1">
      <formula>OR($F11="A",$F11="B",$F11="C")</formula>
    </cfRule>
    <cfRule type="expression" dxfId="29" priority="29" stopIfTrue="1">
      <formula>OR($F11="-",ISBLANK($F11))</formula>
    </cfRule>
    <cfRule type="expression" dxfId="28" priority="30" stopIfTrue="1">
      <formula>OR($F11="I",$F11="II",$F11="III",$F11="IV",$F11="V",$F11="VI")</formula>
    </cfRule>
  </conditionalFormatting>
  <conditionalFormatting sqref="F78:G78">
    <cfRule type="expression" dxfId="27" priority="31" stopIfTrue="1">
      <formula>OR($F11="A",$F11="B",$F11="C")</formula>
    </cfRule>
    <cfRule type="expression" dxfId="26" priority="32" stopIfTrue="1">
      <formula>OR($F11="-",ISBLANK($F11))</formula>
    </cfRule>
    <cfRule type="expression" dxfId="25" priority="33" stopIfTrue="1">
      <formula>OR($F11="I",$F11="II",$F11="III",$F11="IV",$F11="V",$F11="VI")</formula>
    </cfRule>
  </conditionalFormatting>
  <conditionalFormatting sqref="F89:G89">
    <cfRule type="expression" dxfId="24" priority="34" stopIfTrue="1">
      <formula>OR($F11="A",$F11="B",$F11="C")</formula>
    </cfRule>
    <cfRule type="expression" dxfId="23" priority="35" stopIfTrue="1">
      <formula>OR($F11="-",ISBLANK($F11))</formula>
    </cfRule>
    <cfRule type="expression" dxfId="22" priority="36" stopIfTrue="1">
      <formula>OR($F11="I",$F11="II",$F11="III",$F11="IV",$F11="V",$F11="VI")</formula>
    </cfRule>
  </conditionalFormatting>
  <conditionalFormatting sqref="F102:G102">
    <cfRule type="expression" dxfId="21" priority="37" stopIfTrue="1">
      <formula>OR($F11="A",$F11="B",$F11="C")</formula>
    </cfRule>
    <cfRule type="expression" dxfId="20" priority="38" stopIfTrue="1">
      <formula>OR($F11="-",ISBLANK($F11))</formula>
    </cfRule>
    <cfRule type="expression" dxfId="19" priority="39" stopIfTrue="1">
      <formula>OR($F11="I",$F11="II",$F11="III",$F11="IV",$F11="V",$F11="VI")</formula>
    </cfRule>
  </conditionalFormatting>
  <conditionalFormatting sqref="J46 G46:H46 L46:M46">
    <cfRule type="expression" dxfId="18" priority="40" stopIfTrue="1">
      <formula>OR($F46="A",$F46="B",$F46="C")</formula>
    </cfRule>
    <cfRule type="expression" dxfId="17" priority="41" stopIfTrue="1">
      <formula>OR($F46="-",ISBLANK($F46))</formula>
    </cfRule>
    <cfRule type="expression" dxfId="16" priority="42" stopIfTrue="1">
      <formula>OR($F46="I",$F46="II",$F46="III",$F46="IV",$F46="V",$F46="VI")</formula>
    </cfRule>
  </conditionalFormatting>
  <conditionalFormatting sqref="F58:G58 L58:M58">
    <cfRule type="expression" dxfId="15" priority="43" stopIfTrue="1">
      <formula>OR($F11="A",$F11="B",$F11="C")</formula>
    </cfRule>
    <cfRule type="expression" dxfId="14" priority="44" stopIfTrue="1">
      <formula>OR($F11="-",ISBLANK($F11))</formula>
    </cfRule>
    <cfRule type="expression" dxfId="13" priority="45" stopIfTrue="1">
      <formula>OR($F11="I",$F11="II",$F11="III",$F11="IV",$F11="V",$F11="VI")</formula>
    </cfRule>
  </conditionalFormatting>
  <conditionalFormatting sqref="L89:M89">
    <cfRule type="expression" dxfId="12" priority="46" stopIfTrue="1">
      <formula>OR($F66="A",$F66="B",$F66="C")</formula>
    </cfRule>
    <cfRule type="expression" dxfId="11" priority="47" stopIfTrue="1">
      <formula>OR($F66="-",ISBLANK($F66))</formula>
    </cfRule>
    <cfRule type="expression" dxfId="10" priority="48" stopIfTrue="1">
      <formula>OR($F66="I",$F66="II",$F66="III",$F66="IV",$F66="V",$F66="VI")</formula>
    </cfRule>
  </conditionalFormatting>
  <conditionalFormatting sqref="L78:M78">
    <cfRule type="expression" dxfId="9" priority="49" stopIfTrue="1">
      <formula>OR($F66="A",$F66="B",$F66="C")</formula>
    </cfRule>
    <cfRule type="expression" dxfId="8" priority="50" stopIfTrue="1">
      <formula>OR($F66="-",ISBLANK($F66))</formula>
    </cfRule>
    <cfRule type="expression" dxfId="7" priority="51" stopIfTrue="1">
      <formula>OR($F66="I",$F66="II",$F66="III",$F66="IV",$F66="V",$F66="VI")</formula>
    </cfRule>
  </conditionalFormatting>
  <conditionalFormatting sqref="J63 F63:H63 L63:M63">
    <cfRule type="expression" dxfId="6" priority="52" stopIfTrue="1">
      <formula>OR(#REF!="A",#REF!="B",#REF!="C")</formula>
    </cfRule>
    <cfRule type="expression" dxfId="5" priority="53" stopIfTrue="1">
      <formula>OR(#REF!="-",ISBLANK(#REF!))</formula>
    </cfRule>
    <cfRule type="expression" dxfId="4" priority="54" stopIfTrue="1">
      <formula>OR(#REF!="I",#REF!="II",#REF!="III",#REF!="IV",#REF!="V",#REF!="VI")</formula>
    </cfRule>
  </conditionalFormatting>
  <pageMargins left="0.75" right="0" top="0" bottom="0" header="0" footer="0"/>
  <pageSetup scale="9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39"/>
  </sheetPr>
  <dimension ref="A1:O41"/>
  <sheetViews>
    <sheetView topLeftCell="C16" zoomScaleSheetLayoutView="100" workbookViewId="0">
      <pane xSplit="3" topLeftCell="F1" activePane="topRight" state="frozen"/>
      <selection activeCell="C1" sqref="C1"/>
      <selection pane="topRight" activeCell="C7" sqref="C7"/>
    </sheetView>
  </sheetViews>
  <sheetFormatPr defaultRowHeight="15" outlineLevelRow="1" outlineLevelCol="1"/>
  <cols>
    <col min="1" max="1" width="3.875" style="1101" hidden="1" customWidth="1" outlineLevel="1"/>
    <col min="2" max="2" width="3.75" style="1126" hidden="1" customWidth="1" collapsed="1"/>
    <col min="3" max="3" width="0.125" style="1126" customWidth="1"/>
    <col min="4" max="4" width="3.25" style="1126" customWidth="1"/>
    <col min="5" max="5" width="42.375" style="1189" customWidth="1"/>
    <col min="6" max="6" width="0.75" style="1189" customWidth="1"/>
    <col min="7" max="7" width="3.75" style="1190" customWidth="1"/>
    <col min="8" max="8" width="0.625" style="1189" customWidth="1"/>
    <col min="9" max="9" width="6.375" style="1190" customWidth="1"/>
    <col min="10" max="10" width="0.625" style="1126" customWidth="1"/>
    <col min="11" max="11" width="11.5" style="1191" hidden="1" customWidth="1" outlineLevel="1"/>
    <col min="12" max="12" width="15.5" style="1192" customWidth="1" collapsed="1"/>
    <col min="13" max="13" width="14.125" style="1126" customWidth="1"/>
    <col min="14" max="14" width="14.875" style="1108" customWidth="1"/>
    <col min="15" max="15" width="17.25" style="1108" customWidth="1"/>
    <col min="16" max="16384" width="9" style="1126"/>
  </cols>
  <sheetData>
    <row r="1" spans="1:15" s="1102" customFormat="1" ht="17.25" customHeight="1">
      <c r="A1" s="1101"/>
      <c r="C1" s="1103"/>
      <c r="D1" s="1023" t="s">
        <v>376</v>
      </c>
      <c r="G1" s="1104"/>
      <c r="I1" s="1104"/>
      <c r="J1" s="1105"/>
      <c r="K1" s="1106"/>
      <c r="L1" s="1107"/>
      <c r="M1" s="1026"/>
      <c r="N1" s="1108"/>
      <c r="O1" s="1019"/>
    </row>
    <row r="2" spans="1:15" s="1110" customFormat="1" ht="14.25" customHeight="1">
      <c r="A2" s="1109"/>
      <c r="C2" s="1027"/>
      <c r="D2" s="1027" t="s">
        <v>377</v>
      </c>
      <c r="G2" s="1108"/>
      <c r="I2" s="1108"/>
      <c r="J2" s="1111"/>
      <c r="K2" s="1112"/>
      <c r="L2" s="1113"/>
      <c r="M2" s="1114"/>
      <c r="N2" s="1108"/>
      <c r="O2" s="1108"/>
    </row>
    <row r="3" spans="1:15" s="1115" customFormat="1">
      <c r="A3" s="1109"/>
      <c r="C3" s="1018"/>
      <c r="D3" s="1022" t="s">
        <v>378</v>
      </c>
      <c r="G3" s="1108"/>
      <c r="I3" s="1108"/>
      <c r="K3" s="1116"/>
      <c r="L3" s="1117"/>
      <c r="M3" s="1109"/>
      <c r="N3" s="1108"/>
      <c r="O3" s="1108"/>
    </row>
    <row r="4" spans="1:15" ht="15.75" customHeight="1">
      <c r="B4" s="1118"/>
      <c r="C4" s="1118"/>
      <c r="D4" s="1119"/>
      <c r="E4" s="1120"/>
      <c r="F4" s="1120"/>
      <c r="G4" s="1121"/>
      <c r="H4" s="1120"/>
      <c r="I4" s="1121"/>
      <c r="J4" s="1120"/>
      <c r="K4" s="1122"/>
      <c r="L4" s="1123"/>
      <c r="M4" s="1124"/>
      <c r="N4" s="1125"/>
      <c r="O4" s="1124" t="s">
        <v>379</v>
      </c>
    </row>
    <row r="5" spans="1:15" s="1102" customFormat="1" ht="16.5" customHeight="1">
      <c r="A5" s="1101"/>
      <c r="C5" s="1127"/>
      <c r="D5" s="1287" t="s">
        <v>380</v>
      </c>
      <c r="E5" s="1287"/>
      <c r="F5" s="1287"/>
      <c r="G5" s="1287"/>
      <c r="H5" s="1287"/>
      <c r="I5" s="1287"/>
      <c r="J5" s="1287"/>
      <c r="K5" s="1287"/>
      <c r="L5" s="1287"/>
      <c r="M5" s="1287"/>
      <c r="N5" s="1287"/>
      <c r="O5" s="1287"/>
    </row>
    <row r="6" spans="1:15" ht="14.1" customHeight="1">
      <c r="C6" s="1128"/>
      <c r="D6" s="1288" t="s">
        <v>740</v>
      </c>
      <c r="E6" s="1288"/>
      <c r="F6" s="1288"/>
      <c r="G6" s="1288"/>
      <c r="H6" s="1288"/>
      <c r="I6" s="1288"/>
      <c r="J6" s="1288"/>
      <c r="K6" s="1288"/>
      <c r="L6" s="1288"/>
      <c r="M6" s="1288"/>
      <c r="N6" s="1288"/>
      <c r="O6" s="1288"/>
    </row>
    <row r="7" spans="1:15" s="1131" customFormat="1" ht="10.5" customHeight="1">
      <c r="A7" s="1129"/>
      <c r="B7" s="1130"/>
      <c r="C7" s="1130"/>
      <c r="D7" s="1130"/>
      <c r="G7" s="1132"/>
      <c r="I7" s="1132"/>
      <c r="J7" s="1130"/>
      <c r="K7" s="1133"/>
      <c r="L7" s="1134"/>
      <c r="N7" s="1132"/>
      <c r="O7" s="1135" t="s">
        <v>242</v>
      </c>
    </row>
    <row r="8" spans="1:15" s="1144" customFormat="1" ht="26.25" customHeight="1">
      <c r="A8" s="1136" t="s">
        <v>245</v>
      </c>
      <c r="B8" s="1137" t="s">
        <v>247</v>
      </c>
      <c r="C8" s="1138"/>
      <c r="D8" s="1137"/>
      <c r="E8" s="1139" t="s">
        <v>381</v>
      </c>
      <c r="F8" s="1140"/>
      <c r="G8" s="1137" t="str">
        <f>B8</f>
        <v>Mã số</v>
      </c>
      <c r="H8" s="1140"/>
      <c r="I8" s="1137" t="s">
        <v>248</v>
      </c>
      <c r="J8" s="1138"/>
      <c r="K8" s="1141"/>
      <c r="L8" s="1142" t="s">
        <v>740</v>
      </c>
      <c r="M8" s="1142" t="s">
        <v>741</v>
      </c>
      <c r="N8" s="1143" t="s">
        <v>742</v>
      </c>
      <c r="O8" s="1143" t="s">
        <v>584</v>
      </c>
    </row>
    <row r="9" spans="1:15" ht="17.25" customHeight="1">
      <c r="A9" s="1101">
        <v>511</v>
      </c>
      <c r="B9" s="1145" t="s">
        <v>1016</v>
      </c>
      <c r="C9" s="1019"/>
      <c r="D9" s="1019">
        <v>1</v>
      </c>
      <c r="E9" s="1146" t="s">
        <v>382</v>
      </c>
      <c r="F9" s="1146"/>
      <c r="G9" s="1147" t="s">
        <v>1016</v>
      </c>
      <c r="H9" s="1146"/>
      <c r="I9" s="1147" t="s">
        <v>383</v>
      </c>
      <c r="J9" s="1019"/>
      <c r="K9" s="1148"/>
      <c r="L9" s="1149">
        <v>177847864213</v>
      </c>
      <c r="M9" s="1149">
        <v>212321120111</v>
      </c>
      <c r="N9" s="1149">
        <v>177847864213</v>
      </c>
      <c r="O9" s="1149">
        <v>212321120111</v>
      </c>
    </row>
    <row r="10" spans="1:15" ht="13.5" customHeight="1">
      <c r="B10" s="1150" t="s">
        <v>969</v>
      </c>
      <c r="C10" s="1108"/>
      <c r="D10" s="1108">
        <v>2</v>
      </c>
      <c r="E10" s="1151" t="s">
        <v>384</v>
      </c>
      <c r="F10" s="1151"/>
      <c r="G10" s="1152" t="s">
        <v>969</v>
      </c>
      <c r="H10" s="1151"/>
      <c r="I10" s="1152" t="s">
        <v>385</v>
      </c>
      <c r="J10" s="1108"/>
      <c r="K10" s="1153" t="e">
        <f>SUM(#REF!)</f>
        <v>#REF!</v>
      </c>
      <c r="L10" s="1153">
        <v>101203826</v>
      </c>
      <c r="M10" s="1153">
        <v>0</v>
      </c>
      <c r="N10" s="1153">
        <v>101203826</v>
      </c>
      <c r="O10" s="1153">
        <v>0</v>
      </c>
    </row>
    <row r="11" spans="1:15" ht="27.75" customHeight="1">
      <c r="B11" s="1019">
        <v>10</v>
      </c>
      <c r="C11" s="1019"/>
      <c r="D11" s="1154">
        <v>3</v>
      </c>
      <c r="E11" s="1155" t="s">
        <v>386</v>
      </c>
      <c r="F11" s="1146"/>
      <c r="G11" s="1156">
        <v>10</v>
      </c>
      <c r="H11" s="1146"/>
      <c r="I11" s="1147" t="s">
        <v>387</v>
      </c>
      <c r="J11" s="1019"/>
      <c r="K11" s="1157" t="e">
        <f>K9-K10</f>
        <v>#REF!</v>
      </c>
      <c r="L11" s="1149">
        <v>177746660387</v>
      </c>
      <c r="M11" s="1149">
        <v>212321120111</v>
      </c>
      <c r="N11" s="1149">
        <v>177746660387</v>
      </c>
      <c r="O11" s="1149">
        <v>212321120111</v>
      </c>
    </row>
    <row r="12" spans="1:15" ht="14.25">
      <c r="A12" s="1101">
        <v>632</v>
      </c>
      <c r="B12" s="1019">
        <v>11</v>
      </c>
      <c r="C12" s="1019"/>
      <c r="D12" s="1019">
        <v>4</v>
      </c>
      <c r="E12" s="1146" t="s">
        <v>388</v>
      </c>
      <c r="F12" s="1146"/>
      <c r="G12" s="1147">
        <v>11</v>
      </c>
      <c r="H12" s="1146"/>
      <c r="I12" s="1147" t="s">
        <v>389</v>
      </c>
      <c r="J12" s="1019"/>
      <c r="K12" s="1148"/>
      <c r="L12" s="1149">
        <v>163142332725</v>
      </c>
      <c r="M12" s="1149">
        <v>193945090428</v>
      </c>
      <c r="N12" s="1149">
        <v>163142332725</v>
      </c>
      <c r="O12" s="1149">
        <v>193945090428</v>
      </c>
    </row>
    <row r="13" spans="1:15" ht="29.25" customHeight="1">
      <c r="B13" s="1019">
        <v>20</v>
      </c>
      <c r="C13" s="1019"/>
      <c r="D13" s="1154">
        <v>5</v>
      </c>
      <c r="E13" s="1155" t="s">
        <v>390</v>
      </c>
      <c r="F13" s="1146"/>
      <c r="G13" s="1156">
        <v>20</v>
      </c>
      <c r="H13" s="1146"/>
      <c r="I13" s="1147"/>
      <c r="J13" s="1019"/>
      <c r="K13" s="1157" t="e">
        <f>K11-K12</f>
        <v>#REF!</v>
      </c>
      <c r="L13" s="1149">
        <v>14604327662</v>
      </c>
      <c r="M13" s="1149">
        <v>18376029683</v>
      </c>
      <c r="N13" s="1149">
        <v>14604327662</v>
      </c>
      <c r="O13" s="1149">
        <v>18376029683</v>
      </c>
    </row>
    <row r="14" spans="1:15" ht="13.5" customHeight="1">
      <c r="A14" s="1101">
        <v>515</v>
      </c>
      <c r="B14" s="1108">
        <v>21</v>
      </c>
      <c r="C14" s="1108"/>
      <c r="D14" s="1108">
        <v>6</v>
      </c>
      <c r="E14" s="1151" t="s">
        <v>391</v>
      </c>
      <c r="F14" s="1151"/>
      <c r="G14" s="1152">
        <v>21</v>
      </c>
      <c r="H14" s="1151"/>
      <c r="I14" s="1152" t="s">
        <v>392</v>
      </c>
      <c r="J14" s="1108"/>
      <c r="K14" s="1158"/>
      <c r="L14" s="1153">
        <v>133758838</v>
      </c>
      <c r="M14" s="1153">
        <v>3926597806</v>
      </c>
      <c r="N14" s="1153">
        <v>133758838</v>
      </c>
      <c r="O14" s="1153">
        <v>3926597806</v>
      </c>
    </row>
    <row r="15" spans="1:15" ht="13.5" customHeight="1">
      <c r="A15" s="1101">
        <v>635</v>
      </c>
      <c r="B15" s="1108">
        <v>22</v>
      </c>
      <c r="C15" s="1108"/>
      <c r="D15" s="1108">
        <v>7</v>
      </c>
      <c r="E15" s="1151" t="s">
        <v>393</v>
      </c>
      <c r="F15" s="1151"/>
      <c r="G15" s="1152">
        <v>22</v>
      </c>
      <c r="H15" s="1151"/>
      <c r="I15" s="1152" t="s">
        <v>394</v>
      </c>
      <c r="J15" s="1108"/>
      <c r="K15" s="1158"/>
      <c r="L15" s="1153">
        <v>6415895598</v>
      </c>
      <c r="M15" s="1153">
        <v>10834976413</v>
      </c>
      <c r="N15" s="1153">
        <v>6415895598</v>
      </c>
      <c r="O15" s="1153">
        <v>10834976413</v>
      </c>
    </row>
    <row r="16" spans="1:15" s="1164" customFormat="1" ht="13.5" customHeight="1">
      <c r="A16" s="1159"/>
      <c r="B16" s="1016">
        <v>23</v>
      </c>
      <c r="C16" s="1016"/>
      <c r="D16" s="1016"/>
      <c r="E16" s="1160" t="s">
        <v>395</v>
      </c>
      <c r="F16" s="1160"/>
      <c r="G16" s="1161">
        <v>23</v>
      </c>
      <c r="H16" s="1160"/>
      <c r="I16" s="1161"/>
      <c r="J16" s="1016"/>
      <c r="K16" s="1162"/>
      <c r="L16" s="1163">
        <v>6312674913</v>
      </c>
      <c r="M16" s="1163">
        <v>9578204874</v>
      </c>
      <c r="N16" s="1163">
        <v>6312674913</v>
      </c>
      <c r="O16" s="1163">
        <v>9578204874</v>
      </c>
    </row>
    <row r="17" spans="1:15" ht="12.75" customHeight="1">
      <c r="A17" s="1101">
        <v>641</v>
      </c>
      <c r="B17" s="1108">
        <v>24</v>
      </c>
      <c r="C17" s="1108"/>
      <c r="D17" s="1108">
        <v>8</v>
      </c>
      <c r="E17" s="1165" t="s">
        <v>396</v>
      </c>
      <c r="F17" s="1165"/>
      <c r="G17" s="1152">
        <v>24</v>
      </c>
      <c r="H17" s="1165"/>
      <c r="I17" s="1166"/>
      <c r="J17" s="1108"/>
      <c r="K17" s="1153" t="e">
        <f>SUM(#REF!)</f>
        <v>#REF!</v>
      </c>
      <c r="L17" s="1153">
        <v>779226871</v>
      </c>
      <c r="M17" s="1153">
        <v>2383302563</v>
      </c>
      <c r="N17" s="1153">
        <v>779226871</v>
      </c>
      <c r="O17" s="1153">
        <v>2383302563</v>
      </c>
    </row>
    <row r="18" spans="1:15" ht="12.75" customHeight="1">
      <c r="B18" s="1108">
        <v>25</v>
      </c>
      <c r="C18" s="1108"/>
      <c r="D18" s="1108">
        <v>9</v>
      </c>
      <c r="E18" s="1151" t="s">
        <v>397</v>
      </c>
      <c r="F18" s="1151"/>
      <c r="G18" s="1152">
        <v>25</v>
      </c>
      <c r="H18" s="1151"/>
      <c r="I18" s="1166"/>
      <c r="J18" s="1108"/>
      <c r="K18" s="1153" t="e">
        <f>SUM(#REF!)</f>
        <v>#REF!</v>
      </c>
      <c r="L18" s="1153">
        <v>5573897334</v>
      </c>
      <c r="M18" s="1153">
        <v>5867966986</v>
      </c>
      <c r="N18" s="1153">
        <v>5573897334</v>
      </c>
      <c r="O18" s="1153">
        <v>5867966986</v>
      </c>
    </row>
    <row r="19" spans="1:15" ht="29.25" customHeight="1">
      <c r="B19" s="1019">
        <v>30</v>
      </c>
      <c r="C19" s="1019"/>
      <c r="D19" s="1154">
        <v>10</v>
      </c>
      <c r="E19" s="1155" t="s">
        <v>398</v>
      </c>
      <c r="F19" s="1146"/>
      <c r="G19" s="1156">
        <v>30</v>
      </c>
      <c r="H19" s="1146"/>
      <c r="I19" s="1147"/>
      <c r="J19" s="1019"/>
      <c r="K19" s="1157" t="e">
        <f>K13+(K14-K15)-(K17+K18)</f>
        <v>#REF!</v>
      </c>
      <c r="L19" s="1149">
        <v>1969066697</v>
      </c>
      <c r="M19" s="1149">
        <v>3216381527</v>
      </c>
      <c r="N19" s="1149">
        <v>1969066697</v>
      </c>
      <c r="O19" s="1149">
        <v>3216381527</v>
      </c>
    </row>
    <row r="20" spans="1:15" ht="14.25" customHeight="1">
      <c r="A20" s="1101">
        <v>711</v>
      </c>
      <c r="B20" s="1108">
        <v>31</v>
      </c>
      <c r="C20" s="1108"/>
      <c r="D20" s="1108">
        <v>11</v>
      </c>
      <c r="E20" s="1151" t="s">
        <v>399</v>
      </c>
      <c r="F20" s="1151"/>
      <c r="G20" s="1152">
        <v>31</v>
      </c>
      <c r="H20" s="1151"/>
      <c r="I20" s="1166"/>
      <c r="J20" s="1108"/>
      <c r="K20" s="1158"/>
      <c r="L20" s="1153">
        <v>269632007</v>
      </c>
      <c r="M20" s="1153">
        <v>277782780</v>
      </c>
      <c r="N20" s="1153">
        <v>269632007</v>
      </c>
      <c r="O20" s="1153">
        <v>277782780</v>
      </c>
    </row>
    <row r="21" spans="1:15" ht="14.25" customHeight="1">
      <c r="A21" s="1101">
        <v>811</v>
      </c>
      <c r="B21" s="1108">
        <v>32</v>
      </c>
      <c r="C21" s="1108"/>
      <c r="D21" s="1108">
        <v>12</v>
      </c>
      <c r="E21" s="1151" t="s">
        <v>400</v>
      </c>
      <c r="F21" s="1151"/>
      <c r="G21" s="1152">
        <v>32</v>
      </c>
      <c r="H21" s="1151"/>
      <c r="I21" s="1166"/>
      <c r="J21" s="1108"/>
      <c r="K21" s="1158"/>
      <c r="L21" s="1153">
        <v>81324027</v>
      </c>
      <c r="M21" s="1153">
        <v>309207751</v>
      </c>
      <c r="N21" s="1153">
        <v>81324027</v>
      </c>
      <c r="O21" s="1153">
        <v>309207751</v>
      </c>
    </row>
    <row r="22" spans="1:15" ht="14.25">
      <c r="B22" s="1019">
        <v>40</v>
      </c>
      <c r="C22" s="1019"/>
      <c r="D22" s="1019">
        <v>13</v>
      </c>
      <c r="E22" s="1146" t="s">
        <v>401</v>
      </c>
      <c r="F22" s="1146"/>
      <c r="G22" s="1147">
        <v>40</v>
      </c>
      <c r="H22" s="1146"/>
      <c r="I22" s="1147"/>
      <c r="J22" s="1019"/>
      <c r="K22" s="1149">
        <f>K20-K21</f>
        <v>0</v>
      </c>
      <c r="L22" s="1149">
        <v>188307980</v>
      </c>
      <c r="M22" s="1258">
        <v>-31424971</v>
      </c>
      <c r="N22" s="1149">
        <v>188307980</v>
      </c>
      <c r="O22" s="1149">
        <v>-31424971</v>
      </c>
    </row>
    <row r="23" spans="1:15" s="1118" customFormat="1" ht="14.25">
      <c r="A23" s="1167"/>
      <c r="B23" s="1019">
        <v>50</v>
      </c>
      <c r="C23" s="1019"/>
      <c r="D23" s="1019">
        <v>14</v>
      </c>
      <c r="E23" s="1146" t="s">
        <v>402</v>
      </c>
      <c r="F23" s="1146"/>
      <c r="G23" s="1147">
        <v>50</v>
      </c>
      <c r="H23" s="1146"/>
      <c r="I23" s="1147"/>
      <c r="J23" s="1019"/>
      <c r="K23" s="1149" t="e">
        <f>K19+K22</f>
        <v>#REF!</v>
      </c>
      <c r="L23" s="1149">
        <v>2157374677</v>
      </c>
      <c r="M23" s="1149">
        <v>3184956556</v>
      </c>
      <c r="N23" s="1149">
        <v>2157374677</v>
      </c>
      <c r="O23" s="1149">
        <v>3184956556</v>
      </c>
    </row>
    <row r="24" spans="1:15" ht="12.75" customHeight="1">
      <c r="A24" s="1101" t="s">
        <v>403</v>
      </c>
      <c r="B24" s="1108">
        <v>51</v>
      </c>
      <c r="C24" s="1108"/>
      <c r="D24" s="1108">
        <v>15</v>
      </c>
      <c r="E24" s="1165" t="s">
        <v>404</v>
      </c>
      <c r="F24" s="1165"/>
      <c r="G24" s="1152">
        <v>51</v>
      </c>
      <c r="H24" s="1165"/>
      <c r="I24" s="1152" t="s">
        <v>405</v>
      </c>
      <c r="J24" s="1108"/>
      <c r="K24" s="1158"/>
      <c r="L24" s="1153">
        <v>450288300</v>
      </c>
      <c r="M24" s="1153">
        <v>1290945298</v>
      </c>
      <c r="N24" s="1153">
        <v>450288300</v>
      </c>
      <c r="O24" s="1153">
        <v>1290945298</v>
      </c>
    </row>
    <row r="25" spans="1:15" ht="12" customHeight="1">
      <c r="B25" s="1108">
        <v>52</v>
      </c>
      <c r="C25" s="1108"/>
      <c r="D25" s="1108">
        <v>16</v>
      </c>
      <c r="E25" s="1165" t="s">
        <v>406</v>
      </c>
      <c r="F25" s="1165"/>
      <c r="G25" s="1152">
        <v>52</v>
      </c>
      <c r="H25" s="1165"/>
      <c r="I25" s="1152" t="s">
        <v>405</v>
      </c>
      <c r="J25" s="1108"/>
      <c r="K25" s="1158"/>
      <c r="L25" s="1153">
        <v>0</v>
      </c>
      <c r="M25" s="1153"/>
      <c r="N25" s="1149">
        <v>0</v>
      </c>
      <c r="O25" s="1153"/>
    </row>
    <row r="26" spans="1:15" ht="29.25" customHeight="1">
      <c r="A26" s="1101">
        <v>4212</v>
      </c>
      <c r="B26" s="1019">
        <v>60</v>
      </c>
      <c r="C26" s="1019"/>
      <c r="D26" s="1154">
        <v>17</v>
      </c>
      <c r="E26" s="1155" t="s">
        <v>407</v>
      </c>
      <c r="F26" s="1146"/>
      <c r="G26" s="1156">
        <v>60</v>
      </c>
      <c r="H26" s="1146"/>
      <c r="I26" s="1147"/>
      <c r="J26" s="1019"/>
      <c r="K26" s="1157" t="e">
        <f>K23-K24</f>
        <v>#REF!</v>
      </c>
      <c r="L26" s="1149">
        <v>1707086377</v>
      </c>
      <c r="M26" s="1149">
        <v>1894011258</v>
      </c>
      <c r="N26" s="1149">
        <v>1707086377</v>
      </c>
      <c r="O26" s="1149">
        <v>1894011258</v>
      </c>
    </row>
    <row r="27" spans="1:15" s="1115" customFormat="1" ht="14.25" customHeight="1">
      <c r="A27" s="1109"/>
      <c r="B27" s="1108"/>
      <c r="C27" s="1108"/>
      <c r="D27" s="1168" t="s">
        <v>637</v>
      </c>
      <c r="E27" s="1165" t="s">
        <v>408</v>
      </c>
      <c r="F27" s="1151"/>
      <c r="G27" s="1169">
        <v>61</v>
      </c>
      <c r="H27" s="1151"/>
      <c r="I27" s="1152"/>
      <c r="J27" s="1108"/>
      <c r="K27" s="1153"/>
      <c r="L27" s="1153"/>
      <c r="M27" s="1153"/>
      <c r="N27" s="1153"/>
      <c r="O27" s="1153"/>
    </row>
    <row r="28" spans="1:15" s="1115" customFormat="1" ht="13.5" customHeight="1">
      <c r="A28" s="1109"/>
      <c r="B28" s="1108"/>
      <c r="C28" s="1108"/>
      <c r="D28" s="1168" t="s">
        <v>638</v>
      </c>
      <c r="E28" s="1165" t="s">
        <v>409</v>
      </c>
      <c r="F28" s="1151"/>
      <c r="G28" s="1169">
        <v>62</v>
      </c>
      <c r="H28" s="1151"/>
      <c r="I28" s="1152"/>
      <c r="J28" s="1108"/>
      <c r="K28" s="1153"/>
      <c r="L28" s="1153"/>
      <c r="M28" s="1153"/>
      <c r="N28" s="1153"/>
      <c r="O28" s="1153"/>
    </row>
    <row r="29" spans="1:15" s="1177" customFormat="1" ht="15.75" customHeight="1" outlineLevel="1">
      <c r="A29" s="1170"/>
      <c r="B29" s="1171"/>
      <c r="C29" s="1171"/>
      <c r="D29" s="1172">
        <v>18</v>
      </c>
      <c r="E29" s="1173" t="s">
        <v>410</v>
      </c>
      <c r="F29" s="1173"/>
      <c r="G29" s="1174">
        <v>70</v>
      </c>
      <c r="H29" s="1173"/>
      <c r="I29" s="1174" t="s">
        <v>181</v>
      </c>
      <c r="J29" s="1171"/>
      <c r="K29" s="1175"/>
      <c r="L29" s="1176"/>
      <c r="M29" s="1176"/>
      <c r="N29" s="1176"/>
      <c r="O29" s="1176"/>
    </row>
    <row r="30" spans="1:15" s="1177" customFormat="1" hidden="1" outlineLevel="1">
      <c r="A30" s="1170"/>
      <c r="B30" s="1171"/>
      <c r="C30" s="1171"/>
      <c r="D30" s="1172">
        <v>19</v>
      </c>
      <c r="E30" s="1146" t="s">
        <v>639</v>
      </c>
      <c r="F30" s="1173"/>
      <c r="G30" s="1174"/>
      <c r="H30" s="1173"/>
      <c r="I30" s="1174"/>
      <c r="J30" s="1171"/>
      <c r="K30" s="1175"/>
      <c r="L30" s="1149">
        <f>379617093+2206733593</f>
        <v>2586350686</v>
      </c>
      <c r="M30" s="1149">
        <f>307259760+11655694415</f>
        <v>11962954175</v>
      </c>
      <c r="N30" s="1149">
        <f>7252985928-6873368835</f>
        <v>379617093</v>
      </c>
      <c r="O30" s="1149">
        <v>11655694415</v>
      </c>
    </row>
    <row r="31" spans="1:15" s="1177" customFormat="1" hidden="1" outlineLevel="1">
      <c r="A31" s="1170"/>
      <c r="B31" s="1171"/>
      <c r="C31" s="1171"/>
      <c r="D31" s="1172">
        <v>20</v>
      </c>
      <c r="E31" s="1146" t="s">
        <v>640</v>
      </c>
      <c r="F31" s="1173"/>
      <c r="G31" s="1174"/>
      <c r="H31" s="1173"/>
      <c r="I31" s="1174"/>
      <c r="J31" s="1171"/>
      <c r="K31" s="1175"/>
      <c r="L31" s="1149">
        <f>L26+L30</f>
        <v>4293437063</v>
      </c>
      <c r="M31" s="1149">
        <f>M26+M30</f>
        <v>13856965433</v>
      </c>
      <c r="N31" s="1149">
        <f>N26+N30</f>
        <v>2086703470</v>
      </c>
      <c r="O31" s="1149">
        <f>O26+O30</f>
        <v>13549705673</v>
      </c>
    </row>
    <row r="32" spans="1:15" collapsed="1">
      <c r="B32" s="1115"/>
      <c r="C32" s="1115"/>
      <c r="D32" s="1115"/>
      <c r="E32" s="1178"/>
      <c r="F32" s="1151"/>
      <c r="G32" s="1179"/>
      <c r="H32" s="1151"/>
      <c r="I32" s="1179"/>
      <c r="J32" s="1115"/>
      <c r="K32" s="1116"/>
      <c r="L32" s="1180"/>
      <c r="M32" s="1181"/>
      <c r="N32" s="1289" t="s">
        <v>304</v>
      </c>
      <c r="O32" s="1289"/>
    </row>
    <row r="33" spans="1:15">
      <c r="B33" s="1115"/>
      <c r="C33" s="1115"/>
      <c r="D33" s="1115"/>
      <c r="E33" s="1151"/>
      <c r="F33" s="1151"/>
      <c r="G33" s="1179"/>
      <c r="H33" s="1151"/>
      <c r="I33" s="1179"/>
      <c r="J33" s="1115"/>
      <c r="K33" s="1116"/>
      <c r="L33" s="1180"/>
      <c r="M33" s="1290" t="s">
        <v>1034</v>
      </c>
      <c r="N33" s="1290"/>
      <c r="O33" s="1290"/>
    </row>
    <row r="34" spans="1:15" s="1118" customFormat="1" ht="16.5" customHeight="1">
      <c r="A34" s="1167"/>
      <c r="B34" s="1172"/>
      <c r="C34" s="1172"/>
      <c r="D34" s="1182"/>
      <c r="E34" s="1019" t="s">
        <v>411</v>
      </c>
      <c r="F34" s="1172"/>
      <c r="G34" s="1019"/>
      <c r="H34" s="1172"/>
      <c r="I34" s="1019"/>
      <c r="J34" s="1172"/>
      <c r="K34" s="1183"/>
      <c r="L34" s="1285" t="s">
        <v>1033</v>
      </c>
      <c r="M34" s="1285"/>
      <c r="N34" s="1286" t="s">
        <v>1035</v>
      </c>
      <c r="O34" s="1286"/>
    </row>
    <row r="35" spans="1:15" ht="14.25" customHeight="1">
      <c r="B35" s="1115"/>
      <c r="C35" s="1115"/>
      <c r="D35" s="1115"/>
      <c r="E35" s="1151"/>
      <c r="F35" s="1115"/>
      <c r="G35" s="1184"/>
      <c r="H35" s="1115"/>
      <c r="I35" s="1184"/>
      <c r="J35" s="1115"/>
      <c r="K35" s="1116"/>
      <c r="L35" s="1180"/>
      <c r="M35" s="1115"/>
    </row>
    <row r="36" spans="1:15" ht="15" customHeight="1">
      <c r="B36" s="1115"/>
      <c r="C36" s="1115"/>
      <c r="D36" s="1185"/>
      <c r="E36" s="1151"/>
      <c r="F36" s="1115"/>
      <c r="G36" s="1186"/>
      <c r="H36" s="1115"/>
      <c r="I36" s="1186"/>
      <c r="J36" s="1115"/>
      <c r="K36" s="1116"/>
      <c r="L36" s="1180"/>
      <c r="M36" s="1115"/>
    </row>
    <row r="37" spans="1:15" ht="15" customHeight="1">
      <c r="B37" s="1115"/>
      <c r="C37" s="1115"/>
      <c r="D37" s="1185"/>
      <c r="E37" s="1151"/>
      <c r="F37" s="1115"/>
      <c r="G37" s="1186"/>
      <c r="H37" s="1115"/>
      <c r="I37" s="1186"/>
      <c r="J37" s="1115"/>
      <c r="K37" s="1116"/>
      <c r="L37" s="1180"/>
      <c r="M37" s="1115"/>
    </row>
    <row r="38" spans="1:15" ht="12" customHeight="1">
      <c r="B38" s="1115"/>
      <c r="C38" s="1115"/>
      <c r="D38" s="1185"/>
      <c r="E38" s="1151"/>
      <c r="F38" s="1115"/>
      <c r="G38" s="1184"/>
      <c r="H38" s="1115"/>
      <c r="I38" s="1184"/>
      <c r="J38" s="1115"/>
      <c r="K38" s="1116"/>
      <c r="L38" s="1180"/>
      <c r="M38" s="1115"/>
    </row>
    <row r="39" spans="1:15" s="1118" customFormat="1" ht="12.75" customHeight="1">
      <c r="A39" s="1167"/>
      <c r="B39" s="1172"/>
      <c r="C39" s="1172"/>
      <c r="D39" s="1185"/>
      <c r="E39" s="1172"/>
      <c r="F39" s="1172"/>
      <c r="G39" s="1184"/>
      <c r="H39" s="1172"/>
      <c r="I39" s="1184"/>
      <c r="J39" s="1172"/>
      <c r="K39" s="1183"/>
      <c r="L39" s="1187"/>
      <c r="M39" s="1172"/>
      <c r="N39" s="1019"/>
      <c r="O39" s="1019"/>
    </row>
    <row r="40" spans="1:15" ht="13.5" customHeight="1">
      <c r="B40" s="1115"/>
      <c r="C40" s="1115"/>
      <c r="D40" s="1182"/>
      <c r="E40" s="1019" t="s">
        <v>412</v>
      </c>
      <c r="F40" s="1115"/>
      <c r="G40" s="1184"/>
      <c r="H40" s="1115"/>
      <c r="I40" s="1184"/>
      <c r="J40" s="1115"/>
      <c r="K40" s="1116"/>
      <c r="L40" s="1285" t="s">
        <v>1032</v>
      </c>
      <c r="M40" s="1285"/>
      <c r="N40" s="1286" t="s">
        <v>1036</v>
      </c>
      <c r="O40" s="1286"/>
    </row>
    <row r="41" spans="1:15" ht="18" customHeight="1">
      <c r="B41" s="1115"/>
      <c r="C41" s="1115"/>
      <c r="E41" s="1151"/>
      <c r="F41" s="1151"/>
      <c r="G41" s="1179"/>
      <c r="H41" s="1151"/>
      <c r="I41" s="1179"/>
      <c r="J41" s="1115"/>
      <c r="K41" s="1116"/>
      <c r="L41" s="1188"/>
      <c r="M41" s="1115"/>
    </row>
  </sheetData>
  <mergeCells count="8">
    <mergeCell ref="L40:M40"/>
    <mergeCell ref="N40:O40"/>
    <mergeCell ref="D5:O5"/>
    <mergeCell ref="D6:O6"/>
    <mergeCell ref="N32:O32"/>
    <mergeCell ref="M33:O33"/>
    <mergeCell ref="L34:M34"/>
    <mergeCell ref="N34:O34"/>
  </mergeCells>
  <phoneticPr fontId="0" type="noConversion"/>
  <conditionalFormatting sqref="G36:G40 I36:I40">
    <cfRule type="expression" dxfId="3" priority="1" stopIfTrue="1">
      <formula>OR(VALUE(#REF!)&lt;&gt;0,VALUE(#REF!)&lt;&gt;0)</formula>
    </cfRule>
  </conditionalFormatting>
  <pageMargins left="0.97" right="0.5" top="0.02" bottom="0" header="0" footer="0"/>
  <pageSetup paperSize="9" scale="97" firstPageNumber="11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34"/>
  </sheetPr>
  <dimension ref="A1:S62"/>
  <sheetViews>
    <sheetView view="pageBreakPreview" topLeftCell="B7" zoomScale="115" workbookViewId="0">
      <selection activeCell="B26" sqref="B26"/>
    </sheetView>
  </sheetViews>
  <sheetFormatPr defaultColWidth="8" defaultRowHeight="12.75"/>
  <cols>
    <col min="1" max="1" width="3.25" style="170" customWidth="1"/>
    <col min="2" max="2" width="42.375" style="170" customWidth="1"/>
    <col min="3" max="3" width="6.75" style="170" hidden="1" customWidth="1"/>
    <col min="4" max="4" width="1" style="170" customWidth="1"/>
    <col min="5" max="5" width="6.625" style="171" customWidth="1"/>
    <col min="6" max="6" width="0.875" style="170" customWidth="1"/>
    <col min="7" max="7" width="7" style="170" hidden="1" customWidth="1"/>
    <col min="8" max="8" width="13.375" style="170" bestFit="1" customWidth="1"/>
    <col min="9" max="9" width="2" style="165" customWidth="1"/>
    <col min="10" max="10" width="13.5" style="172" customWidth="1"/>
    <col min="11" max="11" width="2" style="165" customWidth="1"/>
    <col min="12" max="12" width="12.625" style="348" customWidth="1"/>
    <col min="13" max="13" width="2.125" style="168" customWidth="1"/>
    <col min="14" max="14" width="8" style="169" customWidth="1"/>
    <col min="15" max="15" width="10.625" style="169" customWidth="1"/>
    <col min="16" max="18" width="8" style="170" customWidth="1"/>
    <col min="19" max="19" width="13.625" style="170" customWidth="1"/>
    <col min="20" max="16384" width="8" style="170"/>
  </cols>
  <sheetData>
    <row r="1" spans="1:19" s="101" customFormat="1" ht="17.25" customHeight="1">
      <c r="A1" s="97" t="str">
        <f ca="1">'Ten '!A10</f>
        <v>C«ng ty cæ phÇn Th­¬ng m¹i vµ VËn t¶i S«ng §µ</v>
      </c>
      <c r="B1" s="112"/>
      <c r="C1" s="97"/>
      <c r="D1" s="98"/>
      <c r="E1" s="99"/>
      <c r="F1" s="100"/>
      <c r="G1" s="99"/>
      <c r="H1" s="112"/>
      <c r="I1" s="112"/>
      <c r="J1" s="102" t="e">
        <f>#REF!</f>
        <v>#REF!</v>
      </c>
      <c r="K1" s="97"/>
      <c r="L1" s="337"/>
      <c r="M1" s="103"/>
      <c r="N1" s="104"/>
      <c r="O1" s="104"/>
    </row>
    <row r="2" spans="1:19" s="101" customFormat="1" ht="15" customHeight="1">
      <c r="A2" s="105" t="str">
        <f ca="1">'Ten '!A11</f>
        <v>§Þa chØ: B28-TT12, Khu §TM V¨n Qu¸n - V¨n Mç - Hµ §«ng - HN</v>
      </c>
      <c r="B2" s="112"/>
      <c r="C2" s="105"/>
      <c r="D2" s="105"/>
      <c r="E2" s="106"/>
      <c r="F2" s="107"/>
      <c r="G2" s="99"/>
      <c r="H2" s="112"/>
      <c r="I2" s="112"/>
      <c r="J2" s="108" t="e">
        <f>#REF!</f>
        <v>#REF!</v>
      </c>
      <c r="K2" s="105"/>
      <c r="L2" s="338"/>
      <c r="M2" s="103"/>
      <c r="N2" s="104"/>
      <c r="O2" s="104"/>
    </row>
    <row r="3" spans="1:19" s="101" customFormat="1" ht="15" customHeight="1">
      <c r="A3" s="109" t="str">
        <f ca="1">'Ten '!A12</f>
        <v>§iÖn tho¹i: (84) 043354 3811- Fax: (84) 04 3354 3830</v>
      </c>
      <c r="B3" s="316"/>
      <c r="C3" s="1294" t="e">
        <f>#REF!</f>
        <v>#REF!</v>
      </c>
      <c r="D3" s="1294"/>
      <c r="E3" s="1294"/>
      <c r="F3" s="1294"/>
      <c r="G3" s="1294"/>
      <c r="H3" s="1294"/>
      <c r="I3" s="1294"/>
      <c r="J3" s="1294"/>
      <c r="K3" s="105"/>
      <c r="L3" s="338"/>
      <c r="M3" s="103"/>
      <c r="N3" s="104"/>
      <c r="O3" s="104"/>
    </row>
    <row r="4" spans="1:19" s="101" customFormat="1" ht="3" customHeight="1">
      <c r="E4" s="110"/>
      <c r="I4" s="112"/>
      <c r="J4" s="111"/>
      <c r="K4" s="112"/>
      <c r="L4" s="157"/>
      <c r="M4" s="103"/>
      <c r="N4" s="104"/>
      <c r="O4" s="104"/>
    </row>
    <row r="5" spans="1:19" s="116" customFormat="1" ht="23.25" customHeight="1">
      <c r="B5" s="1295" t="s">
        <v>1029</v>
      </c>
      <c r="C5" s="1295"/>
      <c r="D5" s="1295"/>
      <c r="E5" s="1295"/>
      <c r="F5" s="1295"/>
      <c r="G5" s="1295"/>
      <c r="H5" s="1295"/>
      <c r="I5" s="1295"/>
      <c r="J5" s="1295"/>
      <c r="K5" s="113"/>
      <c r="L5" s="339"/>
      <c r="M5" s="114"/>
      <c r="N5" s="115"/>
      <c r="O5" s="115"/>
      <c r="S5" s="117"/>
    </row>
    <row r="6" spans="1:19" s="116" customFormat="1">
      <c r="B6" s="1296" t="s">
        <v>1</v>
      </c>
      <c r="C6" s="1296"/>
      <c r="D6" s="1296"/>
      <c r="E6" s="1296"/>
      <c r="F6" s="1296"/>
      <c r="G6" s="1296"/>
      <c r="H6" s="1296"/>
      <c r="I6" s="1296"/>
      <c r="J6" s="1296"/>
      <c r="K6" s="118"/>
      <c r="L6" s="340"/>
      <c r="M6" s="114"/>
      <c r="N6" s="115"/>
      <c r="O6" s="115"/>
      <c r="S6" s="117"/>
    </row>
    <row r="7" spans="1:19" s="116" customFormat="1">
      <c r="B7" s="1297" t="e">
        <f>#REF!</f>
        <v>#REF!</v>
      </c>
      <c r="C7" s="1296"/>
      <c r="D7" s="1296"/>
      <c r="E7" s="1296"/>
      <c r="F7" s="1296"/>
      <c r="G7" s="1296"/>
      <c r="H7" s="1296"/>
      <c r="I7" s="1296"/>
      <c r="J7" s="1296"/>
      <c r="K7" s="118"/>
      <c r="L7" s="340"/>
      <c r="M7" s="114"/>
      <c r="N7" s="115"/>
      <c r="O7" s="115"/>
      <c r="S7" s="117"/>
    </row>
    <row r="8" spans="1:19" s="101" customFormat="1" ht="14.25" customHeight="1">
      <c r="E8" s="110"/>
      <c r="I8" s="112"/>
      <c r="J8" s="119" t="s">
        <v>917</v>
      </c>
      <c r="K8" s="112"/>
      <c r="L8" s="157"/>
      <c r="M8" s="103"/>
      <c r="N8" s="104"/>
      <c r="O8" s="104"/>
    </row>
    <row r="9" spans="1:19" s="126" customFormat="1" ht="17.25" customHeight="1">
      <c r="A9" s="314"/>
      <c r="B9" s="121" t="s">
        <v>1028</v>
      </c>
      <c r="C9" s="121"/>
      <c r="D9" s="122"/>
      <c r="E9" s="121" t="s">
        <v>919</v>
      </c>
      <c r="F9" s="122"/>
      <c r="G9" s="121" t="s">
        <v>920</v>
      </c>
      <c r="H9" s="123" t="s">
        <v>217</v>
      </c>
      <c r="I9" s="311"/>
      <c r="J9" s="123" t="s">
        <v>1011</v>
      </c>
      <c r="K9" s="122"/>
      <c r="L9" s="341"/>
      <c r="M9" s="124"/>
      <c r="N9" s="125"/>
      <c r="O9" s="125"/>
    </row>
    <row r="10" spans="1:19" s="132" customFormat="1" ht="15.75" customHeight="1">
      <c r="A10" s="315"/>
      <c r="B10" s="313">
        <v>1</v>
      </c>
      <c r="C10" s="127"/>
      <c r="D10" s="128"/>
      <c r="E10" s="127">
        <v>2</v>
      </c>
      <c r="F10" s="128"/>
      <c r="G10" s="127">
        <v>3</v>
      </c>
      <c r="H10" s="129" t="s">
        <v>1277</v>
      </c>
      <c r="I10" s="312"/>
      <c r="J10" s="173">
        <v>4</v>
      </c>
      <c r="K10" s="128"/>
      <c r="L10" s="342">
        <v>1111</v>
      </c>
      <c r="M10" s="130">
        <v>1121</v>
      </c>
      <c r="N10" s="131"/>
      <c r="O10" s="131"/>
    </row>
    <row r="11" spans="1:19" s="101" customFormat="1" ht="3" customHeight="1">
      <c r="B11" s="133"/>
      <c r="C11" s="133"/>
      <c r="D11" s="133"/>
      <c r="E11" s="133"/>
      <c r="F11" s="133"/>
      <c r="G11" s="133"/>
      <c r="H11" s="133"/>
      <c r="I11" s="133"/>
      <c r="J11" s="134"/>
      <c r="K11" s="133"/>
      <c r="L11" s="343"/>
      <c r="M11" s="103"/>
      <c r="N11" s="104"/>
      <c r="O11" s="104"/>
    </row>
    <row r="12" spans="1:19" s="101" customFormat="1" ht="16.5" customHeight="1">
      <c r="A12" s="317" t="s">
        <v>712</v>
      </c>
      <c r="B12" s="318" t="s">
        <v>2</v>
      </c>
      <c r="C12" s="139"/>
      <c r="D12" s="139"/>
      <c r="E12" s="319"/>
      <c r="F12" s="139"/>
      <c r="G12" s="112"/>
      <c r="H12" s="139"/>
      <c r="I12" s="139"/>
      <c r="J12" s="137"/>
      <c r="K12" s="139"/>
      <c r="L12" s="157"/>
      <c r="M12" s="103"/>
      <c r="N12" s="104"/>
      <c r="O12" s="104"/>
    </row>
    <row r="13" spans="1:19" s="151" customFormat="1" ht="16.5" customHeight="1">
      <c r="A13" s="328" t="s">
        <v>976</v>
      </c>
      <c r="B13" s="322" t="s">
        <v>3</v>
      </c>
      <c r="C13" s="145"/>
      <c r="D13" s="145"/>
      <c r="E13" s="320" t="s">
        <v>1016</v>
      </c>
      <c r="F13" s="145"/>
      <c r="G13" s="310"/>
      <c r="H13" s="145" t="e">
        <f>#REF!</f>
        <v>#REF!</v>
      </c>
      <c r="I13" s="145"/>
      <c r="J13" s="175">
        <v>792218550</v>
      </c>
      <c r="K13" s="145"/>
      <c r="L13" s="344"/>
      <c r="M13" s="149"/>
      <c r="N13" s="150"/>
      <c r="O13" s="150"/>
    </row>
    <row r="14" spans="1:19" s="151" customFormat="1" ht="16.5" customHeight="1">
      <c r="A14" s="328" t="s">
        <v>978</v>
      </c>
      <c r="B14" s="322" t="s">
        <v>888</v>
      </c>
      <c r="C14" s="332"/>
      <c r="D14" s="145"/>
      <c r="E14" s="320"/>
      <c r="F14" s="145"/>
      <c r="G14" s="310"/>
      <c r="H14" s="333"/>
      <c r="I14" s="333"/>
      <c r="J14" s="175"/>
      <c r="K14" s="145"/>
      <c r="L14" s="344"/>
      <c r="M14" s="149"/>
      <c r="N14" s="150"/>
      <c r="O14" s="150"/>
    </row>
    <row r="15" spans="1:19" s="101" customFormat="1" ht="16.5" customHeight="1">
      <c r="A15" s="329" t="s">
        <v>684</v>
      </c>
      <c r="B15" s="323" t="s">
        <v>4</v>
      </c>
      <c r="C15" s="139"/>
      <c r="D15" s="139"/>
      <c r="E15" s="319" t="s">
        <v>969</v>
      </c>
      <c r="F15" s="139"/>
      <c r="G15" s="112"/>
      <c r="H15" s="143">
        <v>299122700</v>
      </c>
      <c r="I15" s="143"/>
      <c r="J15" s="174">
        <v>286891008</v>
      </c>
      <c r="K15" s="139"/>
      <c r="L15" s="157"/>
      <c r="M15" s="103"/>
      <c r="N15" s="104"/>
      <c r="O15" s="183"/>
      <c r="P15" s="184"/>
    </row>
    <row r="16" spans="1:19" s="101" customFormat="1" ht="16.5" customHeight="1">
      <c r="A16" s="329" t="s">
        <v>684</v>
      </c>
      <c r="B16" s="323" t="s">
        <v>5</v>
      </c>
      <c r="C16" s="139"/>
      <c r="D16" s="139"/>
      <c r="E16" s="319" t="s">
        <v>971</v>
      </c>
      <c r="F16" s="139"/>
      <c r="G16" s="112"/>
      <c r="H16" s="143" t="e">
        <f>-#REF!-#REF!-#REF!-#REF!</f>
        <v>#REF!</v>
      </c>
      <c r="I16" s="143"/>
      <c r="J16" s="174">
        <v>0</v>
      </c>
      <c r="K16" s="139"/>
      <c r="L16" s="157"/>
      <c r="M16" s="103"/>
      <c r="N16" s="104"/>
      <c r="O16" s="183"/>
      <c r="P16" s="184"/>
    </row>
    <row r="17" spans="1:16" s="101" customFormat="1" ht="16.5" hidden="1" customHeight="1">
      <c r="A17" s="329" t="s">
        <v>684</v>
      </c>
      <c r="B17" s="323" t="s">
        <v>6</v>
      </c>
      <c r="C17" s="139"/>
      <c r="D17" s="139"/>
      <c r="E17" s="319" t="s">
        <v>1066</v>
      </c>
      <c r="F17" s="139"/>
      <c r="G17" s="112"/>
      <c r="H17" s="143">
        <v>0</v>
      </c>
      <c r="I17" s="143"/>
      <c r="J17" s="174">
        <v>0</v>
      </c>
      <c r="K17" s="139"/>
      <c r="L17" s="157" t="s">
        <v>889</v>
      </c>
      <c r="M17" s="103"/>
      <c r="N17" s="104"/>
      <c r="O17" s="183"/>
      <c r="P17" s="184"/>
    </row>
    <row r="18" spans="1:16" s="101" customFormat="1" ht="16.5" hidden="1" customHeight="1">
      <c r="A18" s="329" t="s">
        <v>684</v>
      </c>
      <c r="B18" s="323" t="s">
        <v>7</v>
      </c>
      <c r="C18" s="139"/>
      <c r="D18" s="139"/>
      <c r="E18" s="319" t="s">
        <v>1067</v>
      </c>
      <c r="F18" s="139"/>
      <c r="G18" s="112"/>
      <c r="H18" s="143">
        <v>0</v>
      </c>
      <c r="I18" s="143"/>
      <c r="J18" s="174">
        <v>0</v>
      </c>
      <c r="K18" s="139"/>
      <c r="L18" s="157"/>
      <c r="M18" s="103"/>
      <c r="N18" s="104"/>
      <c r="O18" s="183"/>
      <c r="P18" s="184"/>
    </row>
    <row r="19" spans="1:16" s="101" customFormat="1" ht="16.5" customHeight="1">
      <c r="A19" s="329" t="s">
        <v>684</v>
      </c>
      <c r="B19" s="323" t="s">
        <v>8</v>
      </c>
      <c r="C19" s="139"/>
      <c r="D19" s="139"/>
      <c r="E19" s="319" t="s">
        <v>1068</v>
      </c>
      <c r="F19" s="139"/>
      <c r="G19" s="112"/>
      <c r="H19" s="143" t="e">
        <f>#REF!</f>
        <v>#REF!</v>
      </c>
      <c r="I19" s="143"/>
      <c r="J19" s="174">
        <v>185396627</v>
      </c>
      <c r="K19" s="139"/>
      <c r="L19" s="157"/>
      <c r="M19" s="103"/>
      <c r="N19" s="104"/>
      <c r="O19" s="183"/>
      <c r="P19" s="184"/>
    </row>
    <row r="20" spans="1:16" s="151" customFormat="1" ht="16.5" customHeight="1">
      <c r="A20" s="328" t="s">
        <v>980</v>
      </c>
      <c r="B20" s="322" t="s">
        <v>37</v>
      </c>
      <c r="C20" s="145"/>
      <c r="D20" s="145"/>
      <c r="E20" s="320" t="s">
        <v>81</v>
      </c>
      <c r="F20" s="145"/>
      <c r="G20" s="310"/>
      <c r="H20" s="175" t="e">
        <f>SUM(H13:H19)</f>
        <v>#REF!</v>
      </c>
      <c r="I20" s="175"/>
      <c r="J20" s="175">
        <f>SUM(J13:J19)</f>
        <v>1264506185</v>
      </c>
      <c r="K20" s="145"/>
      <c r="L20" s="344"/>
      <c r="M20" s="149"/>
      <c r="N20" s="150"/>
      <c r="O20" s="185"/>
      <c r="P20" s="186"/>
    </row>
    <row r="21" spans="1:16" s="307" customFormat="1" ht="16.5" customHeight="1">
      <c r="A21" s="329" t="s">
        <v>684</v>
      </c>
      <c r="B21" s="323" t="s">
        <v>38</v>
      </c>
      <c r="C21" s="302"/>
      <c r="D21" s="302"/>
      <c r="E21" s="319" t="s">
        <v>82</v>
      </c>
      <c r="F21" s="302"/>
      <c r="G21" s="147"/>
      <c r="H21" s="174" t="e">
        <f>-#REF!-#REF!-#REF!</f>
        <v>#REF!</v>
      </c>
      <c r="I21" s="139"/>
      <c r="J21" s="174">
        <v>-1794988022</v>
      </c>
      <c r="K21" s="302"/>
      <c r="L21" s="335"/>
      <c r="M21" s="303"/>
      <c r="N21" s="304"/>
      <c r="O21" s="305"/>
      <c r="P21" s="306"/>
    </row>
    <row r="22" spans="1:16" s="101" customFormat="1" ht="16.5" customHeight="1">
      <c r="A22" s="329" t="s">
        <v>684</v>
      </c>
      <c r="B22" s="323" t="s">
        <v>39</v>
      </c>
      <c r="C22" s="139"/>
      <c r="D22" s="139"/>
      <c r="E22" s="319" t="s">
        <v>977</v>
      </c>
      <c r="F22" s="139"/>
      <c r="G22" s="112"/>
      <c r="H22" s="174" t="e">
        <f>#REF!</f>
        <v>#REF!</v>
      </c>
      <c r="I22" s="139"/>
      <c r="J22" s="174">
        <v>1143212339</v>
      </c>
      <c r="K22" s="139"/>
      <c r="L22" s="157"/>
      <c r="M22" s="103"/>
      <c r="N22" s="104"/>
      <c r="O22" s="183"/>
      <c r="P22" s="184"/>
    </row>
    <row r="23" spans="1:16" s="156" customFormat="1" ht="27.75" customHeight="1">
      <c r="A23" s="329" t="s">
        <v>684</v>
      </c>
      <c r="B23" s="324" t="s">
        <v>899</v>
      </c>
      <c r="C23" s="139"/>
      <c r="D23" s="139"/>
      <c r="E23" s="319" t="s">
        <v>1017</v>
      </c>
      <c r="F23" s="139"/>
      <c r="G23" s="153"/>
      <c r="H23" s="174" t="e">
        <f>#REF!-#REF!</f>
        <v>#REF!</v>
      </c>
      <c r="I23" s="143"/>
      <c r="J23" s="174">
        <v>7627336901</v>
      </c>
      <c r="K23" s="139"/>
      <c r="L23" s="345"/>
      <c r="M23" s="154"/>
      <c r="N23" s="155"/>
      <c r="O23" s="187"/>
      <c r="P23" s="188"/>
    </row>
    <row r="24" spans="1:16" s="101" customFormat="1" ht="16.5" customHeight="1">
      <c r="A24" s="329" t="s">
        <v>684</v>
      </c>
      <c r="B24" s="323" t="s">
        <v>40</v>
      </c>
      <c r="C24" s="139"/>
      <c r="D24" s="139"/>
      <c r="E24" s="319" t="s">
        <v>83</v>
      </c>
      <c r="F24" s="139"/>
      <c r="G24" s="112"/>
      <c r="H24" s="174" t="e">
        <f>#REF!</f>
        <v>#REF!</v>
      </c>
      <c r="I24" s="143"/>
      <c r="J24" s="174">
        <v>-154731336</v>
      </c>
      <c r="K24" s="139"/>
      <c r="L24" s="157"/>
      <c r="M24" s="103"/>
      <c r="N24" s="104"/>
      <c r="O24" s="183"/>
      <c r="P24" s="184"/>
    </row>
    <row r="25" spans="1:16" s="101" customFormat="1" ht="16.5" customHeight="1">
      <c r="A25" s="329" t="s">
        <v>684</v>
      </c>
      <c r="B25" s="323" t="s">
        <v>41</v>
      </c>
      <c r="C25" s="139"/>
      <c r="D25" s="139"/>
      <c r="E25" s="319" t="s">
        <v>84</v>
      </c>
      <c r="F25" s="139"/>
      <c r="G25" s="112"/>
      <c r="H25" s="174" t="e">
        <f>-H19</f>
        <v>#REF!</v>
      </c>
      <c r="I25" s="143"/>
      <c r="J25" s="174">
        <v>-185396627</v>
      </c>
      <c r="K25" s="139"/>
      <c r="L25" s="157"/>
      <c r="M25" s="103"/>
      <c r="N25" s="104"/>
      <c r="O25" s="104"/>
    </row>
    <row r="26" spans="1:16" s="101" customFormat="1" ht="16.5" customHeight="1">
      <c r="A26" s="329" t="s">
        <v>684</v>
      </c>
      <c r="B26" s="323" t="s">
        <v>42</v>
      </c>
      <c r="C26" s="139"/>
      <c r="D26" s="139"/>
      <c r="E26" s="319" t="s">
        <v>85</v>
      </c>
      <c r="F26" s="139"/>
      <c r="G26" s="112"/>
      <c r="H26" s="174">
        <v>-179896155</v>
      </c>
      <c r="I26" s="143"/>
      <c r="J26" s="174">
        <v>-112467379</v>
      </c>
      <c r="K26" s="139"/>
      <c r="L26" s="157"/>
      <c r="M26" s="103"/>
      <c r="N26" s="104"/>
      <c r="O26" s="104"/>
    </row>
    <row r="27" spans="1:16" s="101" customFormat="1" ht="16.5" customHeight="1">
      <c r="A27" s="329" t="s">
        <v>684</v>
      </c>
      <c r="B27" s="323" t="s">
        <v>43</v>
      </c>
      <c r="C27" s="139"/>
      <c r="D27" s="139"/>
      <c r="E27" s="319" t="s">
        <v>86</v>
      </c>
      <c r="F27" s="139"/>
      <c r="G27" s="112"/>
      <c r="H27" s="351">
        <v>0</v>
      </c>
      <c r="I27" s="143"/>
      <c r="J27" s="174">
        <v>0</v>
      </c>
      <c r="K27" s="139"/>
      <c r="L27" s="157">
        <v>2145501178</v>
      </c>
      <c r="M27" s="103"/>
      <c r="N27" s="104"/>
      <c r="O27" s="104"/>
    </row>
    <row r="28" spans="1:16" s="101" customFormat="1" ht="16.5" customHeight="1">
      <c r="A28" s="329" t="s">
        <v>684</v>
      </c>
      <c r="B28" s="323" t="s">
        <v>44</v>
      </c>
      <c r="C28" s="139"/>
      <c r="D28" s="139"/>
      <c r="E28" s="319" t="s">
        <v>1079</v>
      </c>
      <c r="F28" s="139"/>
      <c r="G28" s="112"/>
      <c r="H28" s="351">
        <v>-1435707812</v>
      </c>
      <c r="I28" s="143"/>
      <c r="J28" s="174">
        <v>-94599000</v>
      </c>
      <c r="K28" s="139"/>
      <c r="L28" s="157"/>
      <c r="M28" s="103"/>
      <c r="N28" s="104"/>
      <c r="O28" s="104"/>
    </row>
    <row r="29" spans="1:16" s="151" customFormat="1" ht="16.5" customHeight="1">
      <c r="A29" s="328"/>
      <c r="B29" s="322" t="s">
        <v>45</v>
      </c>
      <c r="C29" s="145"/>
      <c r="D29" s="145"/>
      <c r="E29" s="320" t="s">
        <v>981</v>
      </c>
      <c r="F29" s="145"/>
      <c r="G29" s="310"/>
      <c r="H29" s="333" t="e">
        <f>SUM(H20:H28)</f>
        <v>#REF!</v>
      </c>
      <c r="I29" s="333"/>
      <c r="J29" s="175">
        <f>SUM(J20:J28)</f>
        <v>7692873061</v>
      </c>
      <c r="K29" s="145"/>
      <c r="L29" s="344"/>
      <c r="M29" s="149"/>
      <c r="N29" s="150"/>
      <c r="O29" s="150"/>
    </row>
    <row r="30" spans="1:16" s="101" customFormat="1" ht="16.5" customHeight="1">
      <c r="A30" s="330" t="s">
        <v>734</v>
      </c>
      <c r="B30" s="325" t="s">
        <v>46</v>
      </c>
      <c r="C30" s="139"/>
      <c r="D30" s="139"/>
      <c r="E30" s="319"/>
      <c r="F30" s="139"/>
      <c r="G30" s="112"/>
      <c r="H30" s="143"/>
      <c r="I30" s="143"/>
      <c r="J30" s="174"/>
      <c r="K30" s="139"/>
      <c r="L30" s="157"/>
      <c r="M30" s="103"/>
      <c r="N30" s="104"/>
      <c r="O30" s="104"/>
    </row>
    <row r="31" spans="1:16" s="101" customFormat="1" ht="16.5" customHeight="1">
      <c r="A31" s="329" t="s">
        <v>684</v>
      </c>
      <c r="B31" s="323" t="s">
        <v>47</v>
      </c>
      <c r="C31" s="139"/>
      <c r="D31" s="139"/>
      <c r="E31" s="319" t="s">
        <v>985</v>
      </c>
      <c r="F31" s="139"/>
      <c r="G31" s="112"/>
      <c r="H31" s="143" t="e">
        <f>-#REF!</f>
        <v>#REF!</v>
      </c>
      <c r="I31" s="143"/>
      <c r="J31" s="174">
        <v>-676763241</v>
      </c>
      <c r="K31" s="139"/>
      <c r="L31" s="157"/>
      <c r="M31" s="103"/>
      <c r="N31" s="104"/>
      <c r="O31" s="104"/>
    </row>
    <row r="32" spans="1:16" s="101" customFormat="1" ht="16.5" hidden="1" customHeight="1">
      <c r="A32" s="329" t="s">
        <v>684</v>
      </c>
      <c r="B32" s="323" t="s">
        <v>48</v>
      </c>
      <c r="C32" s="139"/>
      <c r="D32" s="139"/>
      <c r="E32" s="319" t="s">
        <v>989</v>
      </c>
      <c r="F32" s="139"/>
      <c r="G32" s="112"/>
      <c r="H32" s="143">
        <v>0</v>
      </c>
      <c r="I32" s="143"/>
      <c r="J32" s="174">
        <v>0</v>
      </c>
      <c r="K32" s="139"/>
      <c r="L32" s="157"/>
      <c r="M32" s="103"/>
      <c r="N32" s="104"/>
      <c r="O32" s="104"/>
    </row>
    <row r="33" spans="1:15" s="101" customFormat="1" ht="16.5" hidden="1" customHeight="1">
      <c r="A33" s="329" t="s">
        <v>684</v>
      </c>
      <c r="B33" s="323" t="s">
        <v>49</v>
      </c>
      <c r="C33" s="139"/>
      <c r="D33" s="139"/>
      <c r="E33" s="319" t="s">
        <v>986</v>
      </c>
      <c r="F33" s="139"/>
      <c r="G33" s="112"/>
      <c r="H33" s="143">
        <v>0</v>
      </c>
      <c r="I33" s="143"/>
      <c r="J33" s="174">
        <v>0</v>
      </c>
      <c r="K33" s="139"/>
      <c r="L33" s="157"/>
      <c r="M33" s="103"/>
      <c r="N33" s="104"/>
      <c r="O33" s="104"/>
    </row>
    <row r="34" spans="1:15" s="101" customFormat="1" ht="16.5" hidden="1" customHeight="1">
      <c r="A34" s="329" t="s">
        <v>684</v>
      </c>
      <c r="B34" s="323" t="s">
        <v>50</v>
      </c>
      <c r="C34" s="139"/>
      <c r="D34" s="139"/>
      <c r="E34" s="319" t="s">
        <v>996</v>
      </c>
      <c r="F34" s="139"/>
      <c r="G34" s="112"/>
      <c r="H34" s="143">
        <v>0</v>
      </c>
      <c r="I34" s="143"/>
      <c r="J34" s="174">
        <v>0</v>
      </c>
      <c r="K34" s="139"/>
      <c r="L34" s="157"/>
      <c r="M34" s="103"/>
      <c r="N34" s="104"/>
      <c r="O34" s="104"/>
    </row>
    <row r="35" spans="1:15" s="101" customFormat="1" ht="16.5" customHeight="1">
      <c r="A35" s="329" t="s">
        <v>684</v>
      </c>
      <c r="B35" s="323" t="s">
        <v>51</v>
      </c>
      <c r="C35" s="139"/>
      <c r="D35" s="139"/>
      <c r="E35" s="319" t="s">
        <v>999</v>
      </c>
      <c r="F35" s="139"/>
      <c r="G35" s="112"/>
      <c r="H35" s="143">
        <v>0</v>
      </c>
      <c r="I35" s="143"/>
      <c r="J35" s="174">
        <v>-2604185325</v>
      </c>
      <c r="K35" s="139"/>
      <c r="L35" s="157"/>
      <c r="M35" s="103"/>
      <c r="N35" s="104"/>
      <c r="O35" s="104"/>
    </row>
    <row r="36" spans="1:15" s="101" customFormat="1" ht="16.5" customHeight="1">
      <c r="A36" s="329" t="s">
        <v>684</v>
      </c>
      <c r="B36" s="323" t="s">
        <v>69</v>
      </c>
      <c r="C36" s="139"/>
      <c r="D36" s="139"/>
      <c r="E36" s="319" t="s">
        <v>87</v>
      </c>
      <c r="F36" s="139"/>
      <c r="G36" s="112"/>
      <c r="H36" s="143">
        <v>2115765600</v>
      </c>
      <c r="I36" s="143"/>
      <c r="J36" s="174">
        <v>0</v>
      </c>
      <c r="K36" s="139"/>
      <c r="L36" s="157" t="s">
        <v>890</v>
      </c>
      <c r="M36" s="103"/>
      <c r="N36" s="104"/>
      <c r="O36" s="104"/>
    </row>
    <row r="37" spans="1:15" s="101" customFormat="1" ht="16.5" customHeight="1">
      <c r="A37" s="329" t="s">
        <v>684</v>
      </c>
      <c r="B37" s="323" t="s">
        <v>70</v>
      </c>
      <c r="C37" s="139"/>
      <c r="D37" s="139"/>
      <c r="E37" s="319" t="s">
        <v>88</v>
      </c>
      <c r="F37" s="139"/>
      <c r="G37" s="112"/>
      <c r="H37" s="143" t="e">
        <f>#REF!</f>
        <v>#REF!</v>
      </c>
      <c r="I37" s="143"/>
      <c r="J37" s="174">
        <v>0</v>
      </c>
      <c r="K37" s="139"/>
      <c r="L37" s="157"/>
      <c r="M37" s="103"/>
      <c r="N37" s="104"/>
      <c r="O37" s="104"/>
    </row>
    <row r="38" spans="1:15" s="151" customFormat="1" ht="16.5" customHeight="1">
      <c r="A38" s="328"/>
      <c r="B38" s="322" t="s">
        <v>1025</v>
      </c>
      <c r="C38" s="145"/>
      <c r="D38" s="145"/>
      <c r="E38" s="320" t="s">
        <v>993</v>
      </c>
      <c r="F38" s="145"/>
      <c r="G38" s="310"/>
      <c r="H38" s="333" t="e">
        <f>SUM(H31:H37)</f>
        <v>#REF!</v>
      </c>
      <c r="I38" s="333"/>
      <c r="J38" s="175">
        <f>SUM(J31:J37)</f>
        <v>-3280948566</v>
      </c>
      <c r="K38" s="145"/>
      <c r="L38" s="344"/>
      <c r="M38" s="149"/>
      <c r="N38" s="150"/>
      <c r="O38" s="150"/>
    </row>
    <row r="39" spans="1:15" s="132" customFormat="1" ht="16.5" customHeight="1">
      <c r="A39" s="330" t="s">
        <v>736</v>
      </c>
      <c r="B39" s="325" t="s">
        <v>71</v>
      </c>
      <c r="C39" s="136"/>
      <c r="D39" s="136"/>
      <c r="E39" s="321"/>
      <c r="F39" s="136"/>
      <c r="G39" s="308"/>
      <c r="H39" s="309"/>
      <c r="I39" s="309"/>
      <c r="J39" s="176"/>
      <c r="K39" s="136"/>
      <c r="L39" s="346"/>
      <c r="M39" s="130"/>
      <c r="N39" s="131"/>
      <c r="O39" s="131"/>
    </row>
    <row r="40" spans="1:15" s="101" customFormat="1" ht="16.5" customHeight="1">
      <c r="A40" s="329" t="s">
        <v>684</v>
      </c>
      <c r="B40" s="323" t="s">
        <v>72</v>
      </c>
      <c r="C40" s="139"/>
      <c r="D40" s="139"/>
      <c r="E40" s="319" t="s">
        <v>1018</v>
      </c>
      <c r="F40" s="139"/>
      <c r="G40" s="112"/>
      <c r="H40" s="143">
        <v>1294900000</v>
      </c>
      <c r="I40" s="143"/>
      <c r="J40" s="174">
        <v>3719909000</v>
      </c>
      <c r="K40" s="139"/>
      <c r="L40" s="157"/>
      <c r="M40" s="103"/>
      <c r="N40" s="104"/>
      <c r="O40" s="104"/>
    </row>
    <row r="41" spans="1:15" s="101" customFormat="1" ht="30" hidden="1" customHeight="1">
      <c r="A41" s="329" t="s">
        <v>684</v>
      </c>
      <c r="B41" s="326" t="s">
        <v>73</v>
      </c>
      <c r="C41" s="139"/>
      <c r="D41" s="139"/>
      <c r="E41" s="319" t="s">
        <v>1019</v>
      </c>
      <c r="F41" s="139"/>
      <c r="G41" s="112"/>
      <c r="H41" s="143">
        <v>0</v>
      </c>
      <c r="I41" s="143"/>
      <c r="J41" s="174">
        <v>0</v>
      </c>
      <c r="K41" s="139"/>
      <c r="L41" s="157"/>
      <c r="M41" s="334"/>
      <c r="N41" s="104"/>
      <c r="O41" s="104"/>
    </row>
    <row r="42" spans="1:15" s="101" customFormat="1" ht="16.5" customHeight="1">
      <c r="A42" s="329" t="s">
        <v>684</v>
      </c>
      <c r="B42" s="323" t="s">
        <v>76</v>
      </c>
      <c r="C42" s="139"/>
      <c r="D42" s="139"/>
      <c r="E42" s="319" t="s">
        <v>89</v>
      </c>
      <c r="F42" s="139"/>
      <c r="G42" s="112"/>
      <c r="H42" s="139">
        <v>22652986402</v>
      </c>
      <c r="I42" s="139"/>
      <c r="J42" s="174">
        <v>1583220000</v>
      </c>
      <c r="K42" s="139"/>
      <c r="L42" s="157"/>
      <c r="M42" s="334"/>
      <c r="N42" s="104"/>
      <c r="O42" s="104"/>
    </row>
    <row r="43" spans="1:15" s="307" customFormat="1" ht="16.5" customHeight="1">
      <c r="A43" s="329" t="s">
        <v>684</v>
      </c>
      <c r="B43" s="323" t="s">
        <v>77</v>
      </c>
      <c r="C43" s="302"/>
      <c r="D43" s="302"/>
      <c r="E43" s="319" t="s">
        <v>90</v>
      </c>
      <c r="F43" s="302"/>
      <c r="G43" s="147"/>
      <c r="H43" s="174">
        <v>-21956936812</v>
      </c>
      <c r="I43" s="174"/>
      <c r="J43" s="174">
        <v>-504497566</v>
      </c>
      <c r="K43" s="302"/>
      <c r="L43" s="335"/>
      <c r="M43" s="336"/>
      <c r="N43" s="304"/>
      <c r="O43" s="304"/>
    </row>
    <row r="44" spans="1:15" s="307" customFormat="1" ht="16.5" hidden="1" customHeight="1">
      <c r="A44" s="329" t="s">
        <v>684</v>
      </c>
      <c r="B44" s="323" t="s">
        <v>78</v>
      </c>
      <c r="C44" s="302"/>
      <c r="D44" s="302"/>
      <c r="E44" s="319" t="s">
        <v>91</v>
      </c>
      <c r="F44" s="302"/>
      <c r="G44" s="147"/>
      <c r="H44" s="139">
        <v>0</v>
      </c>
      <c r="I44" s="139"/>
      <c r="J44" s="174">
        <v>0</v>
      </c>
      <c r="K44" s="302"/>
      <c r="L44" s="335"/>
      <c r="M44" s="336"/>
      <c r="N44" s="304"/>
      <c r="O44" s="304"/>
    </row>
    <row r="45" spans="1:15" s="101" customFormat="1" ht="16.5" customHeight="1">
      <c r="A45" s="329" t="s">
        <v>684</v>
      </c>
      <c r="B45" s="323" t="s">
        <v>79</v>
      </c>
      <c r="C45" s="139"/>
      <c r="D45" s="139"/>
      <c r="E45" s="319" t="s">
        <v>92</v>
      </c>
      <c r="F45" s="139"/>
      <c r="G45" s="112"/>
      <c r="H45" s="174">
        <v>-984064000</v>
      </c>
      <c r="I45" s="139"/>
      <c r="J45" s="174">
        <v>-250000000</v>
      </c>
      <c r="K45" s="139"/>
      <c r="L45" s="157"/>
      <c r="M45" s="103"/>
      <c r="N45" s="104"/>
      <c r="O45" s="104"/>
    </row>
    <row r="46" spans="1:15" s="151" customFormat="1" ht="16.5" customHeight="1">
      <c r="A46" s="328"/>
      <c r="B46" s="322" t="s">
        <v>1026</v>
      </c>
      <c r="C46" s="145"/>
      <c r="D46" s="145"/>
      <c r="E46" s="320" t="s">
        <v>1002</v>
      </c>
      <c r="F46" s="145"/>
      <c r="G46" s="146"/>
      <c r="H46" s="145">
        <f>SUM(H40:H45)</f>
        <v>1006885590</v>
      </c>
      <c r="I46" s="145"/>
      <c r="J46" s="175">
        <f>SUM(J40:J45)</f>
        <v>4548631434</v>
      </c>
      <c r="K46" s="145"/>
      <c r="L46" s="344"/>
      <c r="M46" s="149"/>
      <c r="N46" s="150"/>
      <c r="O46" s="150"/>
    </row>
    <row r="47" spans="1:15" s="151" customFormat="1" ht="16.5" customHeight="1">
      <c r="A47" s="328"/>
      <c r="B47" s="322" t="s">
        <v>1027</v>
      </c>
      <c r="C47" s="145"/>
      <c r="D47" s="145"/>
      <c r="E47" s="320" t="s">
        <v>1004</v>
      </c>
      <c r="F47" s="145"/>
      <c r="G47" s="146"/>
      <c r="H47" s="333" t="e">
        <f>H29+H38+H46</f>
        <v>#REF!</v>
      </c>
      <c r="I47" s="333"/>
      <c r="J47" s="175">
        <f>J29+J38+J46</f>
        <v>8960555929</v>
      </c>
      <c r="K47" s="145"/>
      <c r="L47" s="344"/>
      <c r="M47" s="149"/>
      <c r="N47" s="150"/>
      <c r="O47" s="150"/>
    </row>
    <row r="48" spans="1:15" s="151" customFormat="1" ht="16.5" customHeight="1">
      <c r="A48" s="328"/>
      <c r="B48" s="322" t="s">
        <v>1063</v>
      </c>
      <c r="C48" s="145"/>
      <c r="D48" s="145"/>
      <c r="E48" s="320" t="s">
        <v>1010</v>
      </c>
      <c r="F48" s="145"/>
      <c r="G48" s="146"/>
      <c r="H48" s="333">
        <f>J50</f>
        <v>14573600983</v>
      </c>
      <c r="I48" s="333"/>
      <c r="J48" s="175">
        <v>5613045054</v>
      </c>
      <c r="K48" s="145"/>
      <c r="L48" s="344"/>
      <c r="M48" s="149"/>
      <c r="N48" s="150"/>
      <c r="O48" s="150"/>
    </row>
    <row r="49" spans="1:15" s="101" customFormat="1" ht="16.5" customHeight="1">
      <c r="A49" s="331"/>
      <c r="B49" s="327" t="s">
        <v>80</v>
      </c>
      <c r="C49" s="139"/>
      <c r="D49" s="139"/>
      <c r="E49" s="319" t="s">
        <v>95</v>
      </c>
      <c r="F49" s="139"/>
      <c r="G49" s="133"/>
      <c r="H49" s="143">
        <v>0</v>
      </c>
      <c r="I49" s="143"/>
      <c r="J49" s="174">
        <v>0</v>
      </c>
      <c r="K49" s="139"/>
      <c r="L49" s="157"/>
      <c r="M49" s="103"/>
      <c r="N49" s="104"/>
      <c r="O49" s="104"/>
    </row>
    <row r="50" spans="1:15" s="151" customFormat="1" ht="16.5" customHeight="1">
      <c r="A50" s="328"/>
      <c r="B50" s="322" t="s">
        <v>1065</v>
      </c>
      <c r="C50" s="145"/>
      <c r="D50" s="145"/>
      <c r="E50" s="320" t="s">
        <v>96</v>
      </c>
      <c r="F50" s="145"/>
      <c r="G50" s="146"/>
      <c r="H50" s="333" t="e">
        <f>H47+H48+H49</f>
        <v>#REF!</v>
      </c>
      <c r="I50" s="333"/>
      <c r="J50" s="175">
        <f>J47+J48+J49</f>
        <v>14573600983</v>
      </c>
      <c r="K50" s="145"/>
      <c r="L50" s="344" t="e">
        <f>H50-#REF!</f>
        <v>#REF!</v>
      </c>
      <c r="M50" s="149"/>
      <c r="N50" s="148" t="e">
        <f>J50-#REF!</f>
        <v>#REF!</v>
      </c>
      <c r="O50" s="150"/>
    </row>
    <row r="51" spans="1:15" s="101" customFormat="1" ht="5.25" customHeight="1">
      <c r="E51" s="110"/>
      <c r="G51" s="159"/>
      <c r="I51" s="112"/>
      <c r="J51" s="160"/>
      <c r="K51" s="112"/>
      <c r="L51" s="157"/>
      <c r="M51" s="103"/>
      <c r="N51" s="104"/>
      <c r="O51" s="104"/>
    </row>
    <row r="52" spans="1:15" s="132" customFormat="1" ht="15.75" customHeight="1">
      <c r="C52" s="1293" t="str">
        <f ca="1">'Ten '!A19</f>
        <v>Hµ Néi, ngµy 20 th¸ng 03 n¨m 2010</v>
      </c>
      <c r="D52" s="1293"/>
      <c r="E52" s="1293"/>
      <c r="F52" s="1293"/>
      <c r="G52" s="1293"/>
      <c r="H52" s="1293"/>
      <c r="I52" s="1293"/>
      <c r="J52" s="1293"/>
      <c r="K52" s="161"/>
      <c r="L52" s="347"/>
      <c r="M52" s="130"/>
      <c r="N52" s="131"/>
      <c r="O52" s="131"/>
    </row>
    <row r="53" spans="1:15" s="101" customFormat="1" ht="15.75" customHeight="1">
      <c r="B53" s="1" t="s">
        <v>1023</v>
      </c>
      <c r="C53" s="1"/>
      <c r="D53" s="1"/>
      <c r="E53" s="1291" t="e">
        <f>#REF!</f>
        <v>#REF!</v>
      </c>
      <c r="F53" s="1291"/>
      <c r="G53" s="1291"/>
      <c r="H53" s="1291"/>
      <c r="I53" s="1291"/>
      <c r="J53" s="1291"/>
      <c r="K53" s="162"/>
      <c r="L53" s="342"/>
      <c r="M53" s="103"/>
      <c r="N53" s="104"/>
      <c r="O53" s="104"/>
    </row>
    <row r="54" spans="1:15" s="101" customFormat="1">
      <c r="B54" s="110"/>
      <c r="C54" s="110"/>
      <c r="E54" s="110"/>
      <c r="G54" s="110"/>
      <c r="I54" s="112"/>
      <c r="J54" s="163"/>
      <c r="K54" s="112"/>
      <c r="L54" s="157"/>
      <c r="M54" s="103"/>
      <c r="N54" s="104"/>
      <c r="O54" s="104"/>
    </row>
    <row r="55" spans="1:15" s="101" customFormat="1">
      <c r="B55" s="110"/>
      <c r="C55" s="110"/>
      <c r="E55" s="110"/>
      <c r="G55" s="110"/>
      <c r="I55" s="112"/>
      <c r="J55" s="163"/>
      <c r="K55" s="112"/>
      <c r="L55" s="157"/>
      <c r="M55" s="103"/>
      <c r="N55" s="104"/>
      <c r="O55" s="104"/>
    </row>
    <row r="56" spans="1:15" s="101" customFormat="1" ht="18" customHeight="1">
      <c r="B56" s="110"/>
      <c r="C56" s="110"/>
      <c r="E56" s="110"/>
      <c r="G56" s="110"/>
      <c r="I56" s="112"/>
      <c r="J56" s="163"/>
      <c r="K56" s="112"/>
      <c r="L56" s="157"/>
      <c r="M56" s="103"/>
      <c r="N56" s="104"/>
      <c r="O56" s="104"/>
    </row>
    <row r="57" spans="1:15" s="101" customFormat="1" ht="18" customHeight="1">
      <c r="B57" s="106"/>
      <c r="C57" s="106"/>
      <c r="D57" s="112"/>
      <c r="E57" s="106"/>
      <c r="F57" s="112"/>
      <c r="G57" s="106"/>
      <c r="H57" s="112"/>
      <c r="I57" s="112"/>
      <c r="J57" s="134"/>
      <c r="K57" s="112"/>
      <c r="L57" s="157"/>
      <c r="M57" s="103"/>
      <c r="N57" s="104"/>
      <c r="O57" s="104"/>
    </row>
    <row r="58" spans="1:15" s="132" customFormat="1" ht="20.25" customHeight="1">
      <c r="B58" s="162" t="str">
        <f ca="1">'Ten '!A15</f>
        <v>Ph¹m Tr­êng Tam</v>
      </c>
      <c r="C58" s="164"/>
      <c r="D58" s="164"/>
      <c r="E58" s="1292" t="str">
        <f ca="1">'Ten '!B15</f>
        <v>Hoµng V¨n To¶n</v>
      </c>
      <c r="F58" s="1292"/>
      <c r="G58" s="1292"/>
      <c r="H58" s="1292"/>
      <c r="I58" s="1292"/>
      <c r="J58" s="1292"/>
      <c r="K58" s="162"/>
      <c r="L58" s="342"/>
      <c r="M58" s="130"/>
      <c r="N58" s="131"/>
      <c r="O58" s="131"/>
    </row>
    <row r="59" spans="1:15">
      <c r="B59" s="165"/>
      <c r="C59" s="165"/>
      <c r="D59" s="165"/>
      <c r="E59" s="166"/>
      <c r="F59" s="165"/>
      <c r="G59" s="165"/>
      <c r="H59" s="165"/>
      <c r="J59" s="167"/>
    </row>
    <row r="60" spans="1:15">
      <c r="B60" s="165"/>
      <c r="C60" s="165"/>
      <c r="D60" s="165"/>
      <c r="E60" s="166"/>
      <c r="F60" s="165"/>
      <c r="G60" s="165"/>
      <c r="H60" s="165"/>
      <c r="J60" s="167"/>
    </row>
    <row r="61" spans="1:15">
      <c r="B61" s="165"/>
      <c r="C61" s="165"/>
      <c r="D61" s="165"/>
      <c r="E61" s="166"/>
      <c r="F61" s="165"/>
      <c r="G61" s="165"/>
      <c r="H61" s="165"/>
      <c r="J61" s="167"/>
    </row>
    <row r="62" spans="1:15">
      <c r="B62" s="165"/>
      <c r="C62" s="165"/>
      <c r="D62" s="165"/>
      <c r="E62" s="166"/>
      <c r="F62" s="165"/>
      <c r="G62" s="165"/>
      <c r="H62" s="165"/>
      <c r="J62" s="167"/>
    </row>
  </sheetData>
  <mergeCells count="7">
    <mergeCell ref="E53:J53"/>
    <mergeCell ref="E58:J58"/>
    <mergeCell ref="C52:J52"/>
    <mergeCell ref="C3:J3"/>
    <mergeCell ref="B5:J5"/>
    <mergeCell ref="B6:J6"/>
    <mergeCell ref="B7:J7"/>
  </mergeCells>
  <phoneticPr fontId="0" type="noConversion"/>
  <pageMargins left="0.79" right="0.25" top="0.27" bottom="0.72" header="0.27" footer="0.3"/>
  <pageSetup paperSize="9" firstPageNumber="11" orientation="portrait" useFirstPageNumber="1" r:id="rId1"/>
  <headerFooter alignWithMargins="0">
    <oddFooter>&amp;C&amp;".VnTime,  Italic"&amp;10(C¸c thuyÕt minh tõ trang 12 ®Õn trang 27 lµ bé phËn hîp thµnh vµ cÇn ®­îc ®äc cïng B¸o c¸o tµi chÝnh)&amp;11
&amp;".VnTime,Regular"&amp;P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39"/>
  </sheetPr>
  <dimension ref="A1:I211"/>
  <sheetViews>
    <sheetView tabSelected="1" topLeftCell="A40" zoomScaleSheetLayoutView="100" workbookViewId="0">
      <pane xSplit="1" topLeftCell="B1" activePane="topRight" state="frozen"/>
      <selection pane="topRight" activeCell="D54" sqref="D54"/>
    </sheetView>
  </sheetViews>
  <sheetFormatPr defaultRowHeight="12.75" outlineLevelRow="1"/>
  <cols>
    <col min="1" max="1" width="46" style="170" customWidth="1"/>
    <col min="2" max="2" width="1.375" style="170" customWidth="1"/>
    <col min="3" max="3" width="1.625" style="170" customWidth="1"/>
    <col min="4" max="4" width="4.625" style="171" customWidth="1"/>
    <col min="5" max="5" width="0.875" style="170" customWidth="1"/>
    <col min="6" max="6" width="5.375" style="170" customWidth="1"/>
    <col min="7" max="7" width="14.25" style="170" customWidth="1"/>
    <col min="8" max="8" width="14.5" style="172" customWidth="1"/>
    <col min="9" max="9" width="2" style="165" customWidth="1"/>
    <col min="10" max="10" width="13.5" style="170" customWidth="1"/>
    <col min="11" max="16384" width="9" style="170"/>
  </cols>
  <sheetData>
    <row r="1" spans="1:9" s="101" customFormat="1" ht="17.25" customHeight="1">
      <c r="A1" s="1193" t="s">
        <v>1283</v>
      </c>
      <c r="B1" s="1193"/>
      <c r="C1" s="1194"/>
      <c r="D1" s="99"/>
      <c r="E1" s="1195"/>
      <c r="F1" s="99"/>
      <c r="H1" s="102" t="s">
        <v>967</v>
      </c>
      <c r="I1" s="1193"/>
    </row>
    <row r="2" spans="1:9" s="101" customFormat="1" ht="15" customHeight="1">
      <c r="A2" s="252" t="s">
        <v>772</v>
      </c>
      <c r="B2" s="1196"/>
      <c r="C2" s="1196"/>
      <c r="D2" s="106"/>
      <c r="E2" s="1197"/>
      <c r="F2" s="99"/>
      <c r="H2" s="108" t="s">
        <v>104</v>
      </c>
      <c r="I2" s="1196"/>
    </row>
    <row r="3" spans="1:9" s="101" customFormat="1" ht="15" customHeight="1">
      <c r="A3" s="257" t="s">
        <v>773</v>
      </c>
      <c r="B3" s="1294" t="s">
        <v>591</v>
      </c>
      <c r="C3" s="1294"/>
      <c r="D3" s="1294"/>
      <c r="E3" s="1294"/>
      <c r="F3" s="1294"/>
      <c r="G3" s="1294"/>
      <c r="H3" s="1294"/>
      <c r="I3" s="1196"/>
    </row>
    <row r="4" spans="1:9" s="101" customFormat="1" ht="3" customHeight="1">
      <c r="D4" s="110"/>
      <c r="H4" s="111"/>
      <c r="I4" s="112"/>
    </row>
    <row r="5" spans="1:9" s="1198" customFormat="1" ht="23.25" customHeight="1">
      <c r="A5" s="1295" t="s">
        <v>747</v>
      </c>
      <c r="B5" s="1295"/>
      <c r="C5" s="1295"/>
      <c r="D5" s="1295"/>
      <c r="E5" s="1295"/>
      <c r="F5" s="1295"/>
      <c r="G5" s="1295"/>
      <c r="H5" s="1295"/>
      <c r="I5" s="113"/>
    </row>
    <row r="6" spans="1:9" s="1198" customFormat="1">
      <c r="A6" s="1301" t="s">
        <v>1024</v>
      </c>
      <c r="B6" s="1301"/>
      <c r="C6" s="1301"/>
      <c r="D6" s="1301"/>
      <c r="E6" s="1301"/>
      <c r="F6" s="1301"/>
      <c r="G6" s="1301"/>
      <c r="H6" s="1301"/>
      <c r="I6" s="1199"/>
    </row>
    <row r="7" spans="1:9" s="1198" customFormat="1">
      <c r="A7" s="1302" t="s">
        <v>592</v>
      </c>
      <c r="B7" s="1301"/>
      <c r="C7" s="1301"/>
      <c r="D7" s="1301"/>
      <c r="E7" s="1301"/>
      <c r="F7" s="1301"/>
      <c r="G7" s="1301"/>
      <c r="H7" s="1301"/>
      <c r="I7" s="1199"/>
    </row>
    <row r="8" spans="1:9" s="101" customFormat="1" ht="16.5" customHeight="1">
      <c r="D8" s="110"/>
      <c r="H8" s="119" t="s">
        <v>917</v>
      </c>
      <c r="I8" s="112"/>
    </row>
    <row r="9" spans="1:9" s="126" customFormat="1" ht="42" customHeight="1">
      <c r="A9" s="120" t="s">
        <v>1028</v>
      </c>
      <c r="B9" s="121"/>
      <c r="C9" s="122"/>
      <c r="D9" s="121" t="s">
        <v>919</v>
      </c>
      <c r="E9" s="122"/>
      <c r="F9" s="121" t="s">
        <v>920</v>
      </c>
      <c r="G9" s="123" t="s">
        <v>592</v>
      </c>
      <c r="H9" s="123" t="s">
        <v>641</v>
      </c>
      <c r="I9" s="122"/>
    </row>
    <row r="10" spans="1:9" s="132" customFormat="1" ht="15.75" customHeight="1">
      <c r="A10" s="127">
        <v>1</v>
      </c>
      <c r="B10" s="127"/>
      <c r="C10" s="128"/>
      <c r="D10" s="127">
        <v>2</v>
      </c>
      <c r="E10" s="128"/>
      <c r="F10" s="127">
        <v>3</v>
      </c>
      <c r="G10" s="173">
        <v>4</v>
      </c>
      <c r="H10" s="173">
        <v>5</v>
      </c>
      <c r="I10" s="128"/>
    </row>
    <row r="11" spans="1:9" s="101" customFormat="1" ht="5.25" customHeight="1">
      <c r="A11" s="133"/>
      <c r="B11" s="133"/>
      <c r="C11" s="133"/>
      <c r="D11" s="133"/>
      <c r="E11" s="133"/>
      <c r="F11" s="133"/>
      <c r="G11" s="133"/>
      <c r="H11" s="134"/>
      <c r="I11" s="133"/>
    </row>
    <row r="12" spans="1:9" s="101" customFormat="1" ht="18" customHeight="1">
      <c r="A12" s="135" t="s">
        <v>1030</v>
      </c>
      <c r="B12" s="136"/>
      <c r="C12" s="136"/>
      <c r="D12" s="106"/>
      <c r="E12" s="136"/>
      <c r="F12" s="112"/>
      <c r="G12" s="136"/>
      <c r="H12" s="137"/>
      <c r="I12" s="136"/>
    </row>
    <row r="13" spans="1:9" s="101" customFormat="1" ht="16.5" customHeight="1">
      <c r="A13" s="138" t="s">
        <v>1031</v>
      </c>
      <c r="B13" s="139"/>
      <c r="C13" s="139"/>
      <c r="D13" s="140" t="s">
        <v>1016</v>
      </c>
      <c r="E13" s="139"/>
      <c r="F13" s="112"/>
      <c r="G13" s="1200">
        <v>165099473893</v>
      </c>
      <c r="H13" s="1200">
        <v>165590716627</v>
      </c>
      <c r="I13" s="139"/>
    </row>
    <row r="14" spans="1:9" s="101" customFormat="1" ht="16.5" customHeight="1">
      <c r="A14" s="141" t="s">
        <v>1276</v>
      </c>
      <c r="B14" s="142"/>
      <c r="C14" s="139"/>
      <c r="D14" s="140" t="s">
        <v>969</v>
      </c>
      <c r="E14" s="139"/>
      <c r="F14" s="112"/>
      <c r="G14" s="1200">
        <v>-69234399988</v>
      </c>
      <c r="H14" s="1200">
        <v>-116329357963</v>
      </c>
      <c r="I14" s="139"/>
    </row>
    <row r="15" spans="1:9" s="101" customFormat="1" ht="16.5" customHeight="1">
      <c r="A15" s="138" t="s">
        <v>1038</v>
      </c>
      <c r="B15" s="139"/>
      <c r="C15" s="139"/>
      <c r="D15" s="140" t="s">
        <v>971</v>
      </c>
      <c r="E15" s="139"/>
      <c r="F15" s="112"/>
      <c r="G15" s="1200">
        <v>-989691177</v>
      </c>
      <c r="H15" s="1200">
        <v>-4895389401</v>
      </c>
      <c r="I15" s="139"/>
    </row>
    <row r="16" spans="1:9" s="101" customFormat="1" ht="16.5" customHeight="1">
      <c r="A16" s="138" t="s">
        <v>1039</v>
      </c>
      <c r="B16" s="139"/>
      <c r="C16" s="139"/>
      <c r="D16" s="140" t="s">
        <v>1066</v>
      </c>
      <c r="E16" s="139"/>
      <c r="F16" s="112"/>
      <c r="G16" s="1200">
        <v>-6311275188</v>
      </c>
      <c r="H16" s="1200">
        <v>-9578204874</v>
      </c>
      <c r="I16" s="139"/>
    </row>
    <row r="17" spans="1:9" s="101" customFormat="1" ht="16.5" customHeight="1">
      <c r="A17" s="138" t="s">
        <v>875</v>
      </c>
      <c r="B17" s="139"/>
      <c r="C17" s="139"/>
      <c r="D17" s="140" t="s">
        <v>1067</v>
      </c>
      <c r="E17" s="139"/>
      <c r="F17" s="112"/>
      <c r="G17" s="1200">
        <v>0</v>
      </c>
      <c r="H17" s="1200">
        <v>0</v>
      </c>
      <c r="I17" s="139"/>
    </row>
    <row r="18" spans="1:9" s="101" customFormat="1" ht="16.5" customHeight="1">
      <c r="A18" s="138" t="s">
        <v>1040</v>
      </c>
      <c r="B18" s="139"/>
      <c r="C18" s="139"/>
      <c r="D18" s="140" t="s">
        <v>1068</v>
      </c>
      <c r="E18" s="139"/>
      <c r="F18" s="112"/>
      <c r="G18" s="1200">
        <v>112001923715</v>
      </c>
      <c r="H18" s="1200">
        <v>238640186022</v>
      </c>
      <c r="I18" s="139"/>
    </row>
    <row r="19" spans="1:9" s="101" customFormat="1" ht="16.5" customHeight="1">
      <c r="A19" s="138" t="s">
        <v>1041</v>
      </c>
      <c r="B19" s="139"/>
      <c r="C19" s="139"/>
      <c r="D19" s="140" t="s">
        <v>975</v>
      </c>
      <c r="E19" s="139"/>
      <c r="F19" s="112"/>
      <c r="G19" s="1200">
        <v>-75335465044</v>
      </c>
      <c r="H19" s="1200">
        <v>-183848324923</v>
      </c>
      <c r="I19" s="139"/>
    </row>
    <row r="20" spans="1:9" s="151" customFormat="1" ht="18" customHeight="1">
      <c r="A20" s="144" t="s">
        <v>1046</v>
      </c>
      <c r="B20" s="145"/>
      <c r="C20" s="145"/>
      <c r="D20" s="1201">
        <v>20</v>
      </c>
      <c r="E20" s="145"/>
      <c r="F20" s="147"/>
      <c r="G20" s="1202">
        <v>125230566211</v>
      </c>
      <c r="H20" s="1202">
        <v>89579625488</v>
      </c>
      <c r="I20" s="145"/>
    </row>
    <row r="21" spans="1:9" s="101" customFormat="1" ht="18" customHeight="1">
      <c r="A21" s="135" t="s">
        <v>1047</v>
      </c>
      <c r="B21" s="136"/>
      <c r="C21" s="136"/>
      <c r="D21" s="133"/>
      <c r="E21" s="136"/>
      <c r="F21" s="112"/>
      <c r="G21" s="1200"/>
      <c r="H21" s="1200">
        <v>0</v>
      </c>
      <c r="I21" s="136"/>
    </row>
    <row r="22" spans="1:9" s="156" customFormat="1" ht="16.5" customHeight="1">
      <c r="A22" s="138" t="s">
        <v>1049</v>
      </c>
      <c r="B22" s="139"/>
      <c r="C22" s="139"/>
      <c r="D22" s="152">
        <v>21</v>
      </c>
      <c r="E22" s="139"/>
      <c r="F22" s="153"/>
      <c r="G22" s="1200">
        <v>0</v>
      </c>
      <c r="H22" s="1200">
        <v>0</v>
      </c>
      <c r="I22" s="139"/>
    </row>
    <row r="23" spans="1:9" s="101" customFormat="1" ht="16.5" customHeight="1">
      <c r="A23" s="138" t="s">
        <v>1048</v>
      </c>
      <c r="B23" s="139"/>
      <c r="C23" s="139"/>
      <c r="D23" s="152">
        <v>22</v>
      </c>
      <c r="E23" s="139"/>
      <c r="F23" s="112"/>
      <c r="G23" s="1200">
        <v>190818182</v>
      </c>
      <c r="H23" s="1200">
        <v>0</v>
      </c>
      <c r="I23" s="139"/>
    </row>
    <row r="24" spans="1:9" s="101" customFormat="1" ht="16.5" customHeight="1">
      <c r="A24" s="138" t="s">
        <v>1050</v>
      </c>
      <c r="B24" s="139"/>
      <c r="C24" s="139"/>
      <c r="D24" s="133">
        <v>23</v>
      </c>
      <c r="E24" s="139"/>
      <c r="F24" s="112"/>
      <c r="G24" s="1200">
        <v>0</v>
      </c>
      <c r="H24" s="1200">
        <v>0</v>
      </c>
      <c r="I24" s="139"/>
    </row>
    <row r="25" spans="1:9" s="101" customFormat="1" ht="16.5" customHeight="1">
      <c r="A25" s="138" t="s">
        <v>1051</v>
      </c>
      <c r="B25" s="139"/>
      <c r="C25" s="139"/>
      <c r="D25" s="133">
        <v>24</v>
      </c>
      <c r="E25" s="139"/>
      <c r="F25" s="112"/>
      <c r="G25" s="1200">
        <v>0</v>
      </c>
      <c r="H25" s="1200">
        <v>0</v>
      </c>
      <c r="I25" s="139"/>
    </row>
    <row r="26" spans="1:9" s="101" customFormat="1" ht="16.5" customHeight="1">
      <c r="A26" s="138" t="s">
        <v>1052</v>
      </c>
      <c r="B26" s="139"/>
      <c r="C26" s="139"/>
      <c r="D26" s="133">
        <v>25</v>
      </c>
      <c r="E26" s="139"/>
      <c r="F26" s="112"/>
      <c r="G26" s="1200">
        <v>0</v>
      </c>
      <c r="H26" s="1200">
        <v>0</v>
      </c>
      <c r="I26" s="139"/>
    </row>
    <row r="27" spans="1:9" s="101" customFormat="1" ht="16.5" customHeight="1">
      <c r="A27" s="138" t="s">
        <v>1053</v>
      </c>
      <c r="B27" s="139"/>
      <c r="C27" s="139"/>
      <c r="D27" s="133">
        <v>26</v>
      </c>
      <c r="E27" s="139"/>
      <c r="F27" s="112"/>
      <c r="G27" s="1200">
        <v>0</v>
      </c>
      <c r="H27" s="1200">
        <v>0</v>
      </c>
      <c r="I27" s="139"/>
    </row>
    <row r="28" spans="1:9" s="101" customFormat="1" ht="16.5" customHeight="1">
      <c r="A28" s="138" t="s">
        <v>1056</v>
      </c>
      <c r="B28" s="139"/>
      <c r="C28" s="139"/>
      <c r="D28" s="133">
        <v>27</v>
      </c>
      <c r="E28" s="139"/>
      <c r="F28" s="112"/>
      <c r="G28" s="1200">
        <v>133758838</v>
      </c>
      <c r="H28" s="1200">
        <v>1289625730</v>
      </c>
      <c r="I28" s="139"/>
    </row>
    <row r="29" spans="1:9" s="151" customFormat="1" ht="18" customHeight="1">
      <c r="A29" s="144" t="s">
        <v>1025</v>
      </c>
      <c r="B29" s="145"/>
      <c r="C29" s="145"/>
      <c r="D29" s="146">
        <v>30</v>
      </c>
      <c r="E29" s="145"/>
      <c r="F29" s="147"/>
      <c r="G29" s="1202">
        <v>324577020</v>
      </c>
      <c r="H29" s="1202">
        <v>1289625730</v>
      </c>
      <c r="I29" s="145"/>
    </row>
    <row r="30" spans="1:9" s="101" customFormat="1" ht="18" customHeight="1">
      <c r="A30" s="135" t="s">
        <v>1057</v>
      </c>
      <c r="B30" s="136"/>
      <c r="C30" s="136"/>
      <c r="D30" s="133"/>
      <c r="E30" s="136"/>
      <c r="F30" s="112"/>
      <c r="G30" s="1200"/>
      <c r="H30" s="1200">
        <v>0</v>
      </c>
      <c r="I30" s="136"/>
    </row>
    <row r="31" spans="1:9" s="101" customFormat="1" ht="16.5" customHeight="1">
      <c r="A31" s="138" t="s">
        <v>1058</v>
      </c>
      <c r="B31" s="139"/>
      <c r="C31" s="139"/>
      <c r="D31" s="133">
        <v>31</v>
      </c>
      <c r="E31" s="139"/>
      <c r="F31" s="133">
        <v>21</v>
      </c>
      <c r="G31" s="1200">
        <v>0</v>
      </c>
      <c r="H31" s="1200">
        <v>0</v>
      </c>
      <c r="I31" s="139"/>
    </row>
    <row r="32" spans="1:9" s="101" customFormat="1" ht="16.5" customHeight="1">
      <c r="A32" s="138" t="s">
        <v>1324</v>
      </c>
      <c r="B32" s="139"/>
      <c r="C32" s="139"/>
      <c r="D32" s="133">
        <v>32</v>
      </c>
      <c r="E32" s="139"/>
      <c r="F32" s="133">
        <v>21</v>
      </c>
      <c r="G32" s="1200">
        <v>0</v>
      </c>
      <c r="H32" s="1200">
        <v>0</v>
      </c>
      <c r="I32" s="139"/>
    </row>
    <row r="33" spans="1:9" s="101" customFormat="1" ht="16.5" customHeight="1">
      <c r="A33" s="138" t="s">
        <v>1059</v>
      </c>
      <c r="B33" s="139"/>
      <c r="C33" s="139"/>
      <c r="D33" s="133">
        <v>33</v>
      </c>
      <c r="E33" s="139"/>
      <c r="F33" s="133"/>
      <c r="G33" s="1200">
        <v>0</v>
      </c>
      <c r="H33" s="1200">
        <v>0</v>
      </c>
      <c r="I33" s="139"/>
    </row>
    <row r="34" spans="1:9" s="101" customFormat="1" ht="16.5" customHeight="1">
      <c r="A34" s="138" t="s">
        <v>1060</v>
      </c>
      <c r="B34" s="139"/>
      <c r="C34" s="139"/>
      <c r="D34" s="133">
        <v>34</v>
      </c>
      <c r="E34" s="139"/>
      <c r="F34" s="133"/>
      <c r="G34" s="1200">
        <v>-120210609644</v>
      </c>
      <c r="H34" s="1200">
        <v>-136251639526</v>
      </c>
      <c r="I34" s="139"/>
    </row>
    <row r="35" spans="1:9" s="101" customFormat="1" ht="16.5" customHeight="1">
      <c r="A35" s="138" t="s">
        <v>1061</v>
      </c>
      <c r="B35" s="139"/>
      <c r="C35" s="139"/>
      <c r="D35" s="133">
        <v>35</v>
      </c>
      <c r="E35" s="139"/>
      <c r="F35" s="133"/>
      <c r="G35" s="1200">
        <v>0</v>
      </c>
      <c r="H35" s="1200">
        <v>0</v>
      </c>
      <c r="I35" s="139"/>
    </row>
    <row r="36" spans="1:9" s="101" customFormat="1" ht="16.5" customHeight="1">
      <c r="A36" s="138" t="s">
        <v>1062</v>
      </c>
      <c r="B36" s="139"/>
      <c r="C36" s="139"/>
      <c r="D36" s="133">
        <v>36</v>
      </c>
      <c r="E36" s="139"/>
      <c r="F36" s="133">
        <v>21</v>
      </c>
      <c r="G36" s="1200">
        <v>0</v>
      </c>
      <c r="H36" s="1200">
        <v>0</v>
      </c>
      <c r="I36" s="139"/>
    </row>
    <row r="37" spans="1:9" s="151" customFormat="1" ht="18" customHeight="1">
      <c r="A37" s="144" t="s">
        <v>1026</v>
      </c>
      <c r="B37" s="145"/>
      <c r="C37" s="145"/>
      <c r="D37" s="146">
        <v>40</v>
      </c>
      <c r="E37" s="145"/>
      <c r="F37" s="158"/>
      <c r="G37" s="1203">
        <v>-120210609644</v>
      </c>
      <c r="H37" s="1203">
        <v>-136251639526</v>
      </c>
      <c r="I37" s="145"/>
    </row>
    <row r="38" spans="1:9" s="132" customFormat="1" ht="17.25" customHeight="1">
      <c r="A38" s="135" t="s">
        <v>413</v>
      </c>
      <c r="B38" s="136"/>
      <c r="C38" s="136"/>
      <c r="D38" s="128">
        <v>50</v>
      </c>
      <c r="E38" s="136"/>
      <c r="F38" s="133"/>
      <c r="G38" s="132">
        <v>5344533587</v>
      </c>
      <c r="H38" s="132">
        <v>-45382388308</v>
      </c>
      <c r="I38" s="136"/>
    </row>
    <row r="39" spans="1:9" s="132" customFormat="1" ht="17.25" customHeight="1">
      <c r="A39" s="135" t="s">
        <v>1063</v>
      </c>
      <c r="B39" s="136"/>
      <c r="C39" s="136"/>
      <c r="D39" s="128">
        <v>60</v>
      </c>
      <c r="E39" s="136"/>
      <c r="F39" s="133"/>
      <c r="G39" s="1203">
        <v>28935324933</v>
      </c>
      <c r="H39" s="1203">
        <v>90896658262</v>
      </c>
      <c r="I39" s="136"/>
    </row>
    <row r="40" spans="1:9" s="101" customFormat="1" ht="17.25" customHeight="1" outlineLevel="1">
      <c r="A40" s="138" t="s">
        <v>1064</v>
      </c>
      <c r="B40" s="139"/>
      <c r="C40" s="139"/>
      <c r="D40" s="133">
        <v>61</v>
      </c>
      <c r="E40" s="139"/>
      <c r="F40" s="133"/>
      <c r="G40" s="1200"/>
      <c r="H40" s="1200"/>
      <c r="I40" s="139"/>
    </row>
    <row r="41" spans="1:9" s="132" customFormat="1" ht="17.25" customHeight="1">
      <c r="A41" s="135" t="s">
        <v>1065</v>
      </c>
      <c r="B41" s="136"/>
      <c r="C41" s="136"/>
      <c r="D41" s="128">
        <v>70</v>
      </c>
      <c r="E41" s="136"/>
      <c r="F41" s="133">
        <v>29</v>
      </c>
      <c r="G41" s="132">
        <v>34279858520</v>
      </c>
      <c r="H41" s="132">
        <v>45514269954</v>
      </c>
      <c r="I41" s="136"/>
    </row>
    <row r="42" spans="1:9" s="101" customFormat="1" ht="5.25" customHeight="1">
      <c r="B42" s="112"/>
      <c r="C42" s="112"/>
      <c r="D42" s="106"/>
      <c r="E42" s="112"/>
      <c r="F42" s="161"/>
      <c r="G42" s="112"/>
      <c r="H42" s="1204"/>
      <c r="I42" s="112"/>
    </row>
    <row r="43" spans="1:9" s="132" customFormat="1" ht="15.75" customHeight="1">
      <c r="B43" s="1299" t="s">
        <v>593</v>
      </c>
      <c r="C43" s="1299"/>
      <c r="D43" s="1299"/>
      <c r="E43" s="1299"/>
      <c r="F43" s="1299"/>
      <c r="G43" s="1299"/>
      <c r="H43" s="1299"/>
      <c r="I43" s="161"/>
    </row>
    <row r="44" spans="1:9" s="101" customFormat="1" ht="15.75" customHeight="1">
      <c r="A44" s="1205" t="s">
        <v>414</v>
      </c>
      <c r="B44" s="164"/>
      <c r="C44" s="164"/>
      <c r="D44" s="164"/>
      <c r="E44" s="164"/>
      <c r="F44" s="164"/>
      <c r="G44" s="1300" t="s">
        <v>415</v>
      </c>
      <c r="H44" s="1300"/>
      <c r="I44" s="162"/>
    </row>
    <row r="45" spans="1:9" s="101" customFormat="1" ht="15">
      <c r="A45" s="1206"/>
      <c r="B45" s="106"/>
      <c r="C45" s="112"/>
      <c r="D45" s="106"/>
      <c r="E45" s="112"/>
      <c r="F45" s="106"/>
      <c r="G45" s="112"/>
      <c r="H45" s="106"/>
      <c r="I45" s="112"/>
    </row>
    <row r="46" spans="1:9" s="101" customFormat="1" ht="15">
      <c r="A46" s="1206"/>
      <c r="B46" s="106"/>
      <c r="C46" s="112"/>
      <c r="D46" s="106"/>
      <c r="E46" s="112"/>
      <c r="F46" s="106"/>
      <c r="G46" s="112"/>
      <c r="H46" s="106"/>
      <c r="I46" s="112"/>
    </row>
    <row r="47" spans="1:9" s="101" customFormat="1" ht="18" customHeight="1">
      <c r="A47" s="1206"/>
      <c r="B47" s="106"/>
      <c r="C47" s="112"/>
      <c r="D47" s="106"/>
      <c r="E47" s="112"/>
      <c r="F47" s="106"/>
      <c r="G47" s="112"/>
      <c r="H47" s="106"/>
      <c r="I47" s="112"/>
    </row>
    <row r="48" spans="1:9" s="101" customFormat="1" ht="11.25" customHeight="1">
      <c r="A48" s="1207"/>
      <c r="B48" s="106"/>
      <c r="C48" s="112"/>
      <c r="D48" s="106"/>
      <c r="E48" s="112"/>
      <c r="F48" s="106"/>
      <c r="G48" s="112"/>
      <c r="H48" s="106"/>
      <c r="I48" s="112"/>
    </row>
    <row r="49" spans="1:9" s="132" customFormat="1" ht="20.25" customHeight="1">
      <c r="A49" s="1208" t="s">
        <v>642</v>
      </c>
      <c r="B49" s="1209"/>
      <c r="C49" s="1209"/>
      <c r="D49" s="1209"/>
      <c r="E49" s="1209"/>
      <c r="F49" s="1209"/>
      <c r="G49" s="1298" t="s">
        <v>643</v>
      </c>
      <c r="H49" s="1298"/>
      <c r="I49" s="162"/>
    </row>
    <row r="50" spans="1:9">
      <c r="A50" s="165"/>
      <c r="B50" s="165"/>
      <c r="C50" s="165"/>
      <c r="D50" s="166"/>
      <c r="E50" s="165"/>
      <c r="F50" s="165"/>
      <c r="G50" s="165"/>
      <c r="H50" s="167"/>
    </row>
    <row r="51" spans="1:9">
      <c r="A51" s="165"/>
      <c r="B51" s="165"/>
      <c r="C51" s="165"/>
      <c r="D51" s="166"/>
      <c r="E51" s="165"/>
      <c r="F51" s="165"/>
      <c r="G51" s="165"/>
      <c r="H51" s="167"/>
    </row>
    <row r="52" spans="1:9">
      <c r="A52" s="165"/>
      <c r="B52" s="165"/>
      <c r="C52" s="165"/>
      <c r="D52" s="166"/>
      <c r="E52" s="165"/>
      <c r="F52" s="165"/>
      <c r="G52" s="165"/>
      <c r="H52" s="167"/>
    </row>
    <row r="53" spans="1:9">
      <c r="A53" s="165"/>
      <c r="B53" s="165"/>
      <c r="C53" s="165"/>
      <c r="D53" s="166"/>
      <c r="E53" s="165"/>
      <c r="F53" s="165"/>
      <c r="G53" s="165"/>
      <c r="H53" s="167"/>
    </row>
    <row r="199" spans="8:8">
      <c r="H199" s="172">
        <v>443709161</v>
      </c>
    </row>
    <row r="210" spans="8:8">
      <c r="H210" s="172">
        <f>25900301</f>
        <v>25900301</v>
      </c>
    </row>
    <row r="211" spans="8:8">
      <c r="H211" s="172">
        <f>9516642396</f>
        <v>9516642396</v>
      </c>
    </row>
  </sheetData>
  <mergeCells count="7">
    <mergeCell ref="G49:H49"/>
    <mergeCell ref="B43:H43"/>
    <mergeCell ref="G44:H44"/>
    <mergeCell ref="B3:H3"/>
    <mergeCell ref="A5:H5"/>
    <mergeCell ref="A6:H6"/>
    <mergeCell ref="A7:H7"/>
  </mergeCells>
  <phoneticPr fontId="0" type="noConversion"/>
  <pageMargins left="0.47" right="0" top="0.27" bottom="0.45" header="0.27" footer="0.3"/>
  <pageSetup paperSize="9" scale="97" firstPageNumber="11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 enableFormatConditionsCalculation="0">
    <tabColor indexed="39"/>
  </sheetPr>
  <dimension ref="A1:X249"/>
  <sheetViews>
    <sheetView view="pageBreakPreview" topLeftCell="A61" zoomScaleSheetLayoutView="100" workbookViewId="0">
      <selection activeCell="H229" sqref="H229"/>
    </sheetView>
  </sheetViews>
  <sheetFormatPr defaultRowHeight="18" customHeight="1" outlineLevelRow="1"/>
  <cols>
    <col min="1" max="1" width="4.25" style="280" customWidth="1"/>
    <col min="2" max="2" width="18" style="753" customWidth="1"/>
    <col min="3" max="3" width="0.875" style="253" customWidth="1"/>
    <col min="4" max="4" width="9.625" style="253" customWidth="1"/>
    <col min="5" max="5" width="1.125" style="253" customWidth="1"/>
    <col min="6" max="6" width="11.25" style="253" customWidth="1"/>
    <col min="7" max="7" width="1.25" style="253" customWidth="1"/>
    <col min="8" max="8" width="24.5" style="254" bestFit="1" customWidth="1"/>
    <col min="9" max="9" width="1.375" style="254" customWidth="1"/>
    <col min="10" max="10" width="17.25" style="254" customWidth="1"/>
    <col min="11" max="11" width="0.875" style="253" customWidth="1"/>
    <col min="12" max="12" width="15.25" style="250" customWidth="1"/>
    <col min="13" max="13" width="0.625" style="251" customWidth="1"/>
    <col min="14" max="14" width="15.75" style="250" bestFit="1" customWidth="1"/>
    <col min="15" max="15" width="15.625" style="255" customWidth="1"/>
    <col min="16" max="16" width="16.125" style="255" customWidth="1"/>
    <col min="17" max="17" width="14.5" style="256" bestFit="1" customWidth="1"/>
    <col min="18" max="18" width="15.75" style="250" bestFit="1" customWidth="1"/>
    <col min="19" max="19" width="18.5" style="253" customWidth="1"/>
    <col min="20" max="16384" width="9" style="253"/>
  </cols>
  <sheetData>
    <row r="1" spans="1:18" s="248" customFormat="1" ht="18" customHeight="1">
      <c r="A1" s="247" t="s">
        <v>1284</v>
      </c>
      <c r="H1" s="249"/>
      <c r="I1" s="249"/>
      <c r="J1" s="249" t="s">
        <v>1352</v>
      </c>
      <c r="L1" s="250"/>
      <c r="M1" s="251"/>
      <c r="N1" s="250"/>
      <c r="O1" s="250"/>
      <c r="P1" s="250"/>
      <c r="Q1" s="251"/>
      <c r="R1" s="250"/>
    </row>
    <row r="2" spans="1:18" ht="15" customHeight="1">
      <c r="A2" s="252" t="s">
        <v>772</v>
      </c>
      <c r="B2" s="253"/>
      <c r="J2" s="254" t="s">
        <v>104</v>
      </c>
      <c r="L2" s="255"/>
      <c r="M2" s="256"/>
      <c r="N2" s="255"/>
      <c r="R2" s="255"/>
    </row>
    <row r="3" spans="1:18" ht="15" customHeight="1">
      <c r="A3" s="257" t="s">
        <v>773</v>
      </c>
      <c r="B3" s="258"/>
      <c r="C3" s="258"/>
      <c r="D3" s="258"/>
      <c r="E3" s="258"/>
      <c r="F3" s="258"/>
      <c r="G3" s="258"/>
      <c r="H3" s="259"/>
      <c r="I3" s="259"/>
      <c r="J3" s="259" t="s">
        <v>591</v>
      </c>
      <c r="L3" s="255"/>
      <c r="M3" s="256"/>
      <c r="N3" s="255"/>
      <c r="R3" s="255"/>
    </row>
    <row r="4" spans="1:18" s="248" customFormat="1" ht="4.5" customHeight="1">
      <c r="A4" s="260"/>
      <c r="B4" s="261"/>
      <c r="H4" s="249"/>
      <c r="I4" s="249"/>
      <c r="J4" s="249"/>
      <c r="L4" s="250"/>
      <c r="M4" s="251"/>
      <c r="N4" s="250"/>
      <c r="O4" s="250"/>
      <c r="P4" s="250"/>
      <c r="Q4" s="251"/>
      <c r="R4" s="250"/>
    </row>
    <row r="5" spans="1:18" s="248" customFormat="1" ht="33.75" customHeight="1">
      <c r="A5" s="1303" t="s">
        <v>748</v>
      </c>
      <c r="B5" s="1303"/>
      <c r="C5" s="1303"/>
      <c r="D5" s="1303"/>
      <c r="E5" s="1303"/>
      <c r="F5" s="1303"/>
      <c r="G5" s="1303"/>
      <c r="H5" s="1303"/>
      <c r="I5" s="1303"/>
      <c r="J5" s="1303"/>
      <c r="L5" s="250"/>
      <c r="M5" s="251"/>
      <c r="N5" s="250"/>
      <c r="O5" s="250"/>
      <c r="P5" s="250"/>
      <c r="Q5" s="251"/>
      <c r="R5" s="250"/>
    </row>
    <row r="6" spans="1:18" s="248" customFormat="1" ht="19.5" customHeight="1">
      <c r="A6" s="1304" t="s">
        <v>790</v>
      </c>
      <c r="B6" s="1304"/>
      <c r="C6" s="1304"/>
      <c r="D6" s="1304"/>
      <c r="E6" s="1304"/>
      <c r="F6" s="1304"/>
      <c r="G6" s="1304"/>
      <c r="H6" s="1304"/>
      <c r="I6" s="1304"/>
      <c r="J6" s="1304"/>
      <c r="L6" s="250"/>
      <c r="M6" s="251"/>
      <c r="N6" s="250"/>
      <c r="O6" s="250"/>
      <c r="P6" s="250"/>
      <c r="Q6" s="251"/>
      <c r="R6" s="250"/>
    </row>
    <row r="7" spans="1:18" s="265" customFormat="1" ht="23.25" customHeight="1">
      <c r="A7" s="264" t="s">
        <v>712</v>
      </c>
      <c r="B7" s="1306" t="s">
        <v>713</v>
      </c>
      <c r="C7" s="1306"/>
      <c r="D7" s="1306"/>
      <c r="E7" s="1306"/>
      <c r="F7" s="1306"/>
      <c r="G7" s="1306"/>
      <c r="H7" s="1306"/>
      <c r="I7" s="1306"/>
      <c r="J7" s="1306"/>
      <c r="L7" s="266"/>
      <c r="M7" s="267"/>
      <c r="N7" s="998"/>
      <c r="O7" s="266"/>
      <c r="P7" s="266"/>
      <c r="Q7" s="267"/>
      <c r="R7" s="266"/>
    </row>
    <row r="8" spans="1:18" s="269" customFormat="1" ht="23.25" customHeight="1">
      <c r="A8" s="268" t="s">
        <v>976</v>
      </c>
      <c r="B8" s="1311" t="s">
        <v>714</v>
      </c>
      <c r="C8" s="1311"/>
      <c r="D8" s="1311"/>
      <c r="E8" s="1311"/>
      <c r="F8" s="1311"/>
      <c r="G8" s="1311"/>
      <c r="H8" s="1311"/>
      <c r="I8" s="1311"/>
      <c r="J8" s="1311"/>
      <c r="L8" s="270"/>
      <c r="M8" s="271"/>
      <c r="N8" s="270"/>
      <c r="O8" s="270"/>
      <c r="P8" s="270"/>
      <c r="Q8" s="271"/>
      <c r="R8" s="270"/>
    </row>
    <row r="9" spans="1:18" s="265" customFormat="1" ht="161.25" customHeight="1">
      <c r="A9" s="272"/>
      <c r="B9" s="1307" t="s">
        <v>615</v>
      </c>
      <c r="C9" s="1307"/>
      <c r="D9" s="1307"/>
      <c r="E9" s="1307"/>
      <c r="F9" s="1307"/>
      <c r="G9" s="1307"/>
      <c r="H9" s="1307"/>
      <c r="I9" s="1307"/>
      <c r="J9" s="1307"/>
      <c r="K9" s="263"/>
      <c r="L9" s="266"/>
      <c r="M9" s="267"/>
      <c r="N9" s="266"/>
      <c r="P9" s="266"/>
      <c r="Q9" s="267"/>
      <c r="R9" s="266"/>
    </row>
    <row r="10" spans="1:18" s="265" customFormat="1" ht="9" customHeight="1">
      <c r="A10" s="272"/>
      <c r="B10" s="301"/>
      <c r="C10" s="301"/>
      <c r="D10" s="301"/>
      <c r="E10" s="301"/>
      <c r="F10" s="301"/>
      <c r="G10" s="301"/>
      <c r="H10" s="301"/>
      <c r="I10" s="301"/>
      <c r="J10" s="301"/>
      <c r="K10" s="263"/>
      <c r="L10" s="266"/>
      <c r="M10" s="267"/>
      <c r="N10" s="266"/>
      <c r="P10" s="266"/>
      <c r="Q10" s="267"/>
      <c r="R10" s="266"/>
    </row>
    <row r="11" spans="1:18" s="273" customFormat="1" ht="21" customHeight="1">
      <c r="A11" s="253"/>
      <c r="B11" s="1316" t="s">
        <v>152</v>
      </c>
      <c r="C11" s="1316"/>
      <c r="D11" s="1316"/>
      <c r="E11" s="1316"/>
      <c r="F11" s="1316"/>
      <c r="G11" s="1316"/>
      <c r="H11" s="1316"/>
      <c r="I11" s="1316"/>
      <c r="J11" s="1316"/>
      <c r="L11" s="274"/>
      <c r="M11" s="275"/>
      <c r="N11" s="274"/>
      <c r="O11" s="274"/>
      <c r="P11" s="274"/>
      <c r="Q11" s="275"/>
      <c r="R11" s="274"/>
    </row>
    <row r="12" spans="1:18" s="273" customFormat="1" ht="17.25" customHeight="1">
      <c r="A12" s="253"/>
      <c r="B12" s="1309" t="s">
        <v>153</v>
      </c>
      <c r="C12" s="1309"/>
      <c r="D12" s="1309"/>
      <c r="E12" s="1309"/>
      <c r="F12" s="1309"/>
      <c r="G12" s="1309"/>
      <c r="H12" s="1309"/>
      <c r="I12" s="1309"/>
      <c r="J12" s="1309"/>
      <c r="L12" s="274"/>
      <c r="M12" s="275"/>
      <c r="N12" s="274"/>
      <c r="O12" s="274"/>
      <c r="P12" s="274"/>
      <c r="Q12" s="275"/>
      <c r="R12" s="274"/>
    </row>
    <row r="13" spans="1:18" s="273" customFormat="1" ht="24" customHeight="1">
      <c r="A13" s="253"/>
      <c r="B13" s="466" t="s">
        <v>62</v>
      </c>
      <c r="C13" s="474"/>
      <c r="D13" s="474"/>
      <c r="E13" s="474"/>
      <c r="F13" s="474"/>
      <c r="G13" s="474"/>
      <c r="H13" s="474"/>
      <c r="I13" s="474"/>
      <c r="J13" s="474"/>
      <c r="L13" s="274"/>
      <c r="M13" s="275"/>
      <c r="N13" s="274"/>
      <c r="O13" s="274"/>
      <c r="P13" s="274"/>
      <c r="Q13" s="275"/>
      <c r="R13" s="274"/>
    </row>
    <row r="14" spans="1:18" s="273" customFormat="1" ht="18" customHeight="1">
      <c r="A14" s="253"/>
      <c r="B14" s="467" t="s">
        <v>63</v>
      </c>
      <c r="C14" s="475"/>
      <c r="D14" s="475"/>
      <c r="E14" s="475"/>
      <c r="F14" s="475"/>
      <c r="G14" s="474"/>
      <c r="H14" s="468" t="s">
        <v>64</v>
      </c>
      <c r="I14" s="476"/>
      <c r="J14" s="468" t="s">
        <v>65</v>
      </c>
      <c r="L14" s="274"/>
      <c r="M14" s="275"/>
      <c r="N14" s="274"/>
      <c r="O14" s="274"/>
      <c r="P14" s="274"/>
      <c r="Q14" s="275"/>
      <c r="R14" s="274"/>
    </row>
    <row r="15" spans="1:18" s="273" customFormat="1" ht="17.25" customHeight="1">
      <c r="A15" s="253"/>
      <c r="B15" s="469" t="s">
        <v>455</v>
      </c>
      <c r="C15" s="474"/>
      <c r="D15" s="474"/>
      <c r="E15" s="474"/>
      <c r="F15" s="474"/>
      <c r="G15" s="474"/>
      <c r="H15" s="996">
        <v>1.2200000000000001E-2</v>
      </c>
      <c r="I15" s="817"/>
      <c r="J15" s="967">
        <v>135487</v>
      </c>
      <c r="L15" s="274"/>
      <c r="M15" s="275"/>
      <c r="N15" s="815"/>
      <c r="O15" s="274"/>
      <c r="P15" s="274"/>
      <c r="Q15" s="275"/>
      <c r="R15" s="274"/>
    </row>
    <row r="16" spans="1:18" s="273" customFormat="1" ht="17.25" customHeight="1">
      <c r="A16" s="253"/>
      <c r="B16" s="469" t="s">
        <v>456</v>
      </c>
      <c r="C16" s="474"/>
      <c r="D16" s="474"/>
      <c r="E16" s="474"/>
      <c r="F16" s="474"/>
      <c r="G16" s="474"/>
      <c r="H16" s="996">
        <v>0.12280000000000001</v>
      </c>
      <c r="I16" s="817"/>
      <c r="J16" s="967">
        <v>1364513</v>
      </c>
      <c r="L16" s="274"/>
      <c r="M16" s="275"/>
      <c r="N16" s="815"/>
      <c r="O16" s="274"/>
      <c r="P16" s="274"/>
      <c r="Q16" s="275"/>
      <c r="R16" s="274"/>
    </row>
    <row r="17" spans="1:18" s="478" customFormat="1" ht="20.25" customHeight="1" thickBot="1">
      <c r="A17" s="248"/>
      <c r="B17" s="477" t="s">
        <v>1151</v>
      </c>
      <c r="C17" s="477"/>
      <c r="D17" s="477"/>
      <c r="E17" s="477"/>
      <c r="F17" s="477"/>
      <c r="G17" s="354"/>
      <c r="H17" s="997">
        <f>H15+H16</f>
        <v>0.13500000000000001</v>
      </c>
      <c r="I17" s="818"/>
      <c r="J17" s="968">
        <f>SUM(J15:J16)</f>
        <v>1500000</v>
      </c>
      <c r="L17" s="479"/>
      <c r="M17" s="480"/>
      <c r="N17" s="479"/>
      <c r="O17" s="479"/>
      <c r="P17" s="479"/>
      <c r="Q17" s="480"/>
      <c r="R17" s="479"/>
    </row>
    <row r="18" spans="1:18" s="478" customFormat="1" ht="20.25" customHeight="1" thickTop="1">
      <c r="A18" s="248"/>
      <c r="B18" s="473" t="s">
        <v>66</v>
      </c>
      <c r="C18" s="481"/>
      <c r="D18" s="481"/>
      <c r="E18" s="481"/>
      <c r="F18" s="481"/>
      <c r="G18" s="354"/>
      <c r="H18" s="470"/>
      <c r="I18" s="471"/>
      <c r="J18" s="472"/>
      <c r="L18" s="479"/>
      <c r="M18" s="480"/>
      <c r="N18" s="479"/>
      <c r="O18" s="479"/>
      <c r="P18" s="479"/>
      <c r="Q18" s="480"/>
      <c r="R18" s="479"/>
    </row>
    <row r="19" spans="1:18" s="273" customFormat="1" ht="5.25" customHeight="1">
      <c r="A19" s="253"/>
      <c r="B19" s="474"/>
      <c r="C19" s="474"/>
      <c r="D19" s="474"/>
      <c r="E19" s="474"/>
      <c r="F19" s="474"/>
      <c r="G19" s="474"/>
      <c r="H19" s="474"/>
      <c r="I19" s="474"/>
      <c r="J19" s="474"/>
      <c r="L19" s="274"/>
      <c r="M19" s="275"/>
      <c r="N19" s="274"/>
      <c r="O19" s="274"/>
      <c r="P19" s="274"/>
      <c r="Q19" s="275"/>
      <c r="R19" s="274"/>
    </row>
    <row r="20" spans="1:18" s="265" customFormat="1" ht="23.25" customHeight="1">
      <c r="A20" s="272"/>
      <c r="B20" s="1314" t="s">
        <v>774</v>
      </c>
      <c r="C20" s="1314"/>
      <c r="D20" s="1314"/>
      <c r="E20" s="1314"/>
      <c r="F20" s="1314"/>
      <c r="G20" s="1314"/>
      <c r="H20" s="1314"/>
      <c r="I20" s="1314"/>
      <c r="J20" s="1314"/>
      <c r="L20" s="266"/>
      <c r="M20" s="267"/>
      <c r="N20" s="813"/>
      <c r="O20" s="266"/>
      <c r="P20" s="266"/>
      <c r="Q20" s="267"/>
      <c r="R20" s="266"/>
    </row>
    <row r="21" spans="1:18" s="265" customFormat="1" ht="23.25" customHeight="1">
      <c r="A21" s="272"/>
      <c r="B21" s="1315" t="s">
        <v>616</v>
      </c>
      <c r="C21" s="1315"/>
      <c r="D21" s="1315"/>
      <c r="E21" s="1315"/>
      <c r="F21" s="1315"/>
      <c r="G21" s="1315"/>
      <c r="H21" s="1315"/>
      <c r="I21" s="1315"/>
      <c r="J21" s="1315"/>
      <c r="L21" s="266"/>
      <c r="M21" s="267"/>
      <c r="N21" s="813"/>
      <c r="O21" s="266"/>
      <c r="P21" s="266"/>
      <c r="Q21" s="267"/>
      <c r="R21" s="266"/>
    </row>
    <row r="22" spans="1:18" s="265" customFormat="1" ht="49.5" customHeight="1">
      <c r="A22" s="264" t="s">
        <v>733</v>
      </c>
      <c r="B22" s="1308" t="s">
        <v>617</v>
      </c>
      <c r="C22" s="1308"/>
      <c r="D22" s="1308"/>
      <c r="E22" s="1308"/>
      <c r="F22" s="1308"/>
      <c r="G22" s="1308"/>
      <c r="H22" s="1308"/>
      <c r="I22" s="1308"/>
      <c r="J22" s="1308"/>
      <c r="L22" s="266"/>
      <c r="M22" s="267"/>
      <c r="N22" s="813"/>
      <c r="O22" s="266"/>
      <c r="P22" s="266"/>
      <c r="Q22" s="267"/>
      <c r="R22" s="266"/>
    </row>
    <row r="23" spans="1:18" s="265" customFormat="1" ht="23.25" customHeight="1">
      <c r="A23" s="272" t="s">
        <v>684</v>
      </c>
      <c r="B23" s="1308" t="s">
        <v>618</v>
      </c>
      <c r="C23" s="1308"/>
      <c r="D23" s="1308"/>
      <c r="E23" s="1308"/>
      <c r="F23" s="1308"/>
      <c r="G23" s="1308"/>
      <c r="H23" s="1308"/>
      <c r="I23" s="1308"/>
      <c r="J23" s="1308"/>
      <c r="L23" s="266"/>
      <c r="M23" s="267"/>
      <c r="N23" s="813"/>
      <c r="O23" s="266"/>
      <c r="P23" s="266"/>
      <c r="Q23" s="267"/>
      <c r="R23" s="266"/>
    </row>
    <row r="24" spans="1:18" s="265" customFormat="1" ht="23.25" customHeight="1">
      <c r="A24" s="272" t="s">
        <v>684</v>
      </c>
      <c r="B24" s="1308" t="s">
        <v>619</v>
      </c>
      <c r="C24" s="1308"/>
      <c r="D24" s="1308"/>
      <c r="E24" s="1308"/>
      <c r="F24" s="1308"/>
      <c r="G24" s="1308"/>
      <c r="H24" s="1308"/>
      <c r="I24" s="1308"/>
      <c r="J24" s="1308"/>
      <c r="L24" s="266"/>
      <c r="M24" s="267"/>
      <c r="N24" s="813"/>
      <c r="O24" s="266"/>
      <c r="P24" s="266"/>
      <c r="Q24" s="267"/>
      <c r="R24" s="266"/>
    </row>
    <row r="25" spans="1:18" s="265" customFormat="1" ht="23.25" customHeight="1">
      <c r="A25" s="272" t="s">
        <v>684</v>
      </c>
      <c r="B25" s="1308" t="s">
        <v>620</v>
      </c>
      <c r="C25" s="1308"/>
      <c r="D25" s="1308"/>
      <c r="E25" s="1308"/>
      <c r="F25" s="1308"/>
      <c r="G25" s="1308"/>
      <c r="H25" s="1308"/>
      <c r="I25" s="1308"/>
      <c r="J25" s="1308"/>
      <c r="L25" s="266"/>
      <c r="M25" s="267"/>
      <c r="N25" s="813"/>
      <c r="O25" s="266"/>
      <c r="P25" s="266"/>
      <c r="Q25" s="267"/>
      <c r="R25" s="266"/>
    </row>
    <row r="26" spans="1:18" s="265" customFormat="1" ht="21" customHeight="1">
      <c r="A26" s="268" t="s">
        <v>978</v>
      </c>
      <c r="B26" s="1311" t="s">
        <v>154</v>
      </c>
      <c r="C26" s="1311"/>
      <c r="D26" s="1311"/>
      <c r="E26" s="1311"/>
      <c r="F26" s="1311"/>
      <c r="G26" s="1311"/>
      <c r="H26" s="1311"/>
      <c r="I26" s="1311"/>
      <c r="J26" s="1311"/>
      <c r="L26" s="266"/>
      <c r="M26" s="267"/>
      <c r="N26" s="266"/>
      <c r="O26" s="266"/>
      <c r="P26" s="266"/>
      <c r="Q26" s="267"/>
      <c r="R26" s="266"/>
    </row>
    <row r="27" spans="1:18" s="269" customFormat="1" ht="18" customHeight="1">
      <c r="A27" s="268" t="s">
        <v>980</v>
      </c>
      <c r="B27" s="1311" t="s">
        <v>561</v>
      </c>
      <c r="C27" s="1311"/>
      <c r="D27" s="1311"/>
      <c r="E27" s="1311"/>
      <c r="F27" s="1311"/>
      <c r="G27" s="1311"/>
      <c r="H27" s="1311"/>
      <c r="I27" s="1311"/>
      <c r="J27" s="1311"/>
      <c r="L27" s="270"/>
      <c r="M27" s="271"/>
      <c r="N27" s="270"/>
      <c r="O27" s="270"/>
      <c r="P27" s="270"/>
      <c r="Q27" s="271"/>
      <c r="R27" s="270"/>
    </row>
    <row r="28" spans="1:18" s="265" customFormat="1" ht="18" customHeight="1">
      <c r="A28" s="279" t="s">
        <v>684</v>
      </c>
      <c r="B28" s="1308" t="s">
        <v>768</v>
      </c>
      <c r="C28" s="1308"/>
      <c r="D28" s="1308"/>
      <c r="E28" s="1308"/>
      <c r="F28" s="1308"/>
      <c r="G28" s="1308"/>
      <c r="H28" s="1308"/>
      <c r="I28" s="1308"/>
      <c r="J28" s="1308"/>
      <c r="L28" s="266"/>
      <c r="M28" s="267"/>
      <c r="N28" s="266"/>
      <c r="O28" s="266"/>
      <c r="P28" s="266"/>
      <c r="Q28" s="267"/>
      <c r="R28" s="266"/>
    </row>
    <row r="29" spans="1:18" s="265" customFormat="1" ht="18" customHeight="1">
      <c r="A29" s="279" t="s">
        <v>684</v>
      </c>
      <c r="B29" s="1308" t="s">
        <v>769</v>
      </c>
      <c r="C29" s="1308"/>
      <c r="D29" s="1308"/>
      <c r="E29" s="1308"/>
      <c r="F29" s="1308"/>
      <c r="G29" s="1308"/>
      <c r="H29" s="1308"/>
      <c r="I29" s="1308"/>
      <c r="J29" s="1308"/>
      <c r="L29" s="266"/>
      <c r="M29" s="267"/>
      <c r="N29" s="266"/>
      <c r="O29" s="266"/>
      <c r="P29" s="266"/>
      <c r="Q29" s="267"/>
      <c r="R29" s="266"/>
    </row>
    <row r="30" spans="1:18" s="265" customFormat="1" ht="18" customHeight="1">
      <c r="A30" s="279" t="s">
        <v>684</v>
      </c>
      <c r="B30" s="1308" t="s">
        <v>775</v>
      </c>
      <c r="C30" s="1308"/>
      <c r="D30" s="1308"/>
      <c r="E30" s="1308"/>
      <c r="F30" s="1308"/>
      <c r="G30" s="1308"/>
      <c r="H30" s="1308"/>
      <c r="I30" s="1308"/>
      <c r="J30" s="1308"/>
      <c r="L30" s="266"/>
      <c r="M30" s="267"/>
      <c r="N30" s="266"/>
      <c r="O30" s="266"/>
      <c r="P30" s="266"/>
      <c r="Q30" s="267"/>
      <c r="R30" s="266"/>
    </row>
    <row r="31" spans="1:18" s="265" customFormat="1" ht="18" customHeight="1">
      <c r="A31" s="279" t="s">
        <v>684</v>
      </c>
      <c r="B31" s="1308" t="s">
        <v>776</v>
      </c>
      <c r="C31" s="1308"/>
      <c r="D31" s="1308"/>
      <c r="E31" s="1308"/>
      <c r="F31" s="1308"/>
      <c r="G31" s="1308"/>
      <c r="H31" s="1308"/>
      <c r="I31" s="1308"/>
      <c r="J31" s="1308"/>
      <c r="L31" s="266"/>
      <c r="M31" s="267"/>
      <c r="N31" s="266"/>
      <c r="O31" s="266"/>
      <c r="P31" s="266"/>
      <c r="Q31" s="267"/>
      <c r="R31" s="266"/>
    </row>
    <row r="32" spans="1:18" s="265" customFormat="1" ht="18" customHeight="1">
      <c r="A32" s="279" t="s">
        <v>684</v>
      </c>
      <c r="B32" s="1308" t="s">
        <v>777</v>
      </c>
      <c r="C32" s="1308"/>
      <c r="D32" s="1308"/>
      <c r="E32" s="1308"/>
      <c r="F32" s="1308"/>
      <c r="G32" s="1308"/>
      <c r="H32" s="1308"/>
      <c r="I32" s="1308"/>
      <c r="J32" s="1308"/>
      <c r="L32" s="266"/>
      <c r="M32" s="267"/>
      <c r="N32" s="266"/>
      <c r="O32" s="266"/>
      <c r="P32" s="266"/>
      <c r="Q32" s="267"/>
      <c r="R32" s="266"/>
    </row>
    <row r="33" spans="1:18" s="265" customFormat="1" ht="18" customHeight="1">
      <c r="A33" s="279" t="s">
        <v>684</v>
      </c>
      <c r="B33" s="1308" t="s">
        <v>778</v>
      </c>
      <c r="C33" s="1308"/>
      <c r="D33" s="1308"/>
      <c r="E33" s="1308"/>
      <c r="F33" s="1308"/>
      <c r="G33" s="1308"/>
      <c r="H33" s="1308"/>
      <c r="I33" s="1308"/>
      <c r="J33" s="1308"/>
      <c r="L33" s="266"/>
      <c r="M33" s="267"/>
      <c r="N33" s="266"/>
      <c r="O33" s="266"/>
      <c r="P33" s="266"/>
      <c r="Q33" s="267"/>
      <c r="R33" s="266"/>
    </row>
    <row r="34" spans="1:18" s="265" customFormat="1" ht="18" customHeight="1">
      <c r="A34" s="279" t="s">
        <v>684</v>
      </c>
      <c r="B34" s="1308" t="s">
        <v>779</v>
      </c>
      <c r="C34" s="1308"/>
      <c r="D34" s="1308"/>
      <c r="E34" s="1308"/>
      <c r="F34" s="1308"/>
      <c r="G34" s="1308"/>
      <c r="H34" s="1308"/>
      <c r="I34" s="1308"/>
      <c r="J34" s="1308"/>
      <c r="L34" s="266"/>
      <c r="M34" s="267"/>
      <c r="N34" s="266"/>
      <c r="O34" s="266"/>
      <c r="P34" s="266"/>
      <c r="Q34" s="267"/>
      <c r="R34" s="266"/>
    </row>
    <row r="35" spans="1:18" s="265" customFormat="1" ht="18" customHeight="1">
      <c r="A35" s="279" t="s">
        <v>684</v>
      </c>
      <c r="B35" s="1308" t="s">
        <v>780</v>
      </c>
      <c r="C35" s="1308"/>
      <c r="D35" s="1308"/>
      <c r="E35" s="1308"/>
      <c r="F35" s="1308"/>
      <c r="G35" s="1308"/>
      <c r="H35" s="1308"/>
      <c r="I35" s="1308"/>
      <c r="J35" s="1308"/>
      <c r="L35" s="266"/>
      <c r="M35" s="267"/>
      <c r="N35" s="266"/>
      <c r="O35" s="266"/>
      <c r="P35" s="266"/>
      <c r="Q35" s="267"/>
      <c r="R35" s="266"/>
    </row>
    <row r="36" spans="1:18" s="265" customFormat="1" ht="18" customHeight="1">
      <c r="A36" s="279" t="s">
        <v>684</v>
      </c>
      <c r="B36" s="1308" t="s">
        <v>781</v>
      </c>
      <c r="C36" s="1308"/>
      <c r="D36" s="1308"/>
      <c r="E36" s="1308"/>
      <c r="F36" s="1308"/>
      <c r="G36" s="1308"/>
      <c r="H36" s="1308"/>
      <c r="I36" s="1308"/>
      <c r="J36" s="1308"/>
      <c r="L36" s="266"/>
      <c r="M36" s="267"/>
      <c r="N36" s="266"/>
      <c r="O36" s="266"/>
      <c r="P36" s="266"/>
      <c r="Q36" s="267"/>
      <c r="R36" s="266"/>
    </row>
    <row r="37" spans="1:18" s="265" customFormat="1" ht="18" customHeight="1">
      <c r="A37" s="279" t="s">
        <v>684</v>
      </c>
      <c r="B37" s="1308" t="s">
        <v>782</v>
      </c>
      <c r="C37" s="1308"/>
      <c r="D37" s="1308"/>
      <c r="E37" s="1308"/>
      <c r="F37" s="1308"/>
      <c r="G37" s="1308"/>
      <c r="H37" s="1308"/>
      <c r="I37" s="1308"/>
      <c r="J37" s="1308"/>
      <c r="L37" s="266"/>
      <c r="M37" s="267"/>
      <c r="N37" s="266"/>
      <c r="O37" s="266"/>
      <c r="P37" s="266"/>
      <c r="Q37" s="267"/>
      <c r="R37" s="266"/>
    </row>
    <row r="38" spans="1:18" s="265" customFormat="1" ht="35.25" customHeight="1">
      <c r="A38" s="279" t="s">
        <v>684</v>
      </c>
      <c r="B38" s="1308" t="s">
        <v>783</v>
      </c>
      <c r="C38" s="1308"/>
      <c r="D38" s="1308"/>
      <c r="E38" s="1308"/>
      <c r="F38" s="1308"/>
      <c r="G38" s="1308"/>
      <c r="H38" s="1308"/>
      <c r="I38" s="1308"/>
      <c r="J38" s="1308"/>
      <c r="L38" s="266"/>
      <c r="M38" s="267"/>
      <c r="N38" s="266"/>
      <c r="O38" s="266"/>
      <c r="P38" s="266"/>
      <c r="Q38" s="267"/>
      <c r="R38" s="266"/>
    </row>
    <row r="39" spans="1:18" s="265" customFormat="1" ht="18" customHeight="1">
      <c r="A39" s="279" t="s">
        <v>684</v>
      </c>
      <c r="B39" s="1308" t="s">
        <v>784</v>
      </c>
      <c r="C39" s="1308"/>
      <c r="D39" s="1308"/>
      <c r="E39" s="1308"/>
      <c r="F39" s="1308"/>
      <c r="G39" s="1308"/>
      <c r="H39" s="1308"/>
      <c r="I39" s="1308"/>
      <c r="J39" s="1308"/>
      <c r="L39" s="266"/>
      <c r="M39" s="267"/>
      <c r="N39" s="266"/>
      <c r="O39" s="266"/>
      <c r="P39" s="266"/>
      <c r="Q39" s="267"/>
      <c r="R39" s="266"/>
    </row>
    <row r="40" spans="1:18" s="265" customFormat="1" ht="18" customHeight="1">
      <c r="A40" s="279" t="s">
        <v>684</v>
      </c>
      <c r="B40" s="1308" t="s">
        <v>785</v>
      </c>
      <c r="C40" s="1308"/>
      <c r="D40" s="1308"/>
      <c r="E40" s="1308"/>
      <c r="F40" s="1308"/>
      <c r="G40" s="1308"/>
      <c r="H40" s="1308"/>
      <c r="I40" s="1308"/>
      <c r="J40" s="1308"/>
      <c r="L40" s="266"/>
      <c r="M40" s="267"/>
      <c r="N40" s="266"/>
      <c r="O40" s="266"/>
      <c r="P40" s="266"/>
      <c r="Q40" s="267"/>
      <c r="R40" s="266"/>
    </row>
    <row r="41" spans="1:18" s="265" customFormat="1" ht="18" customHeight="1">
      <c r="A41" s="279" t="s">
        <v>684</v>
      </c>
      <c r="B41" s="1308" t="s">
        <v>1138</v>
      </c>
      <c r="C41" s="1308"/>
      <c r="D41" s="1308"/>
      <c r="E41" s="1308"/>
      <c r="F41" s="1308"/>
      <c r="G41" s="1308"/>
      <c r="H41" s="1308"/>
      <c r="I41" s="1308"/>
      <c r="J41" s="1308"/>
      <c r="L41" s="266"/>
      <c r="M41" s="267"/>
      <c r="N41" s="266"/>
      <c r="O41" s="266"/>
      <c r="P41" s="266"/>
      <c r="Q41" s="267"/>
      <c r="R41" s="266"/>
    </row>
    <row r="42" spans="1:18" s="265" customFormat="1" ht="18" customHeight="1">
      <c r="A42" s="279" t="s">
        <v>684</v>
      </c>
      <c r="B42" s="1308" t="s">
        <v>786</v>
      </c>
      <c r="C42" s="1308"/>
      <c r="D42" s="1308"/>
      <c r="E42" s="1308"/>
      <c r="F42" s="1308"/>
      <c r="G42" s="1308"/>
      <c r="H42" s="1308"/>
      <c r="I42" s="1308"/>
      <c r="J42" s="1308"/>
      <c r="L42" s="266"/>
      <c r="M42" s="267"/>
      <c r="N42" s="266"/>
      <c r="O42" s="266"/>
      <c r="P42" s="266"/>
      <c r="Q42" s="267"/>
      <c r="R42" s="266"/>
    </row>
    <row r="43" spans="1:18" s="265" customFormat="1" ht="18" customHeight="1">
      <c r="A43" s="279" t="s">
        <v>684</v>
      </c>
      <c r="B43" s="1308" t="s">
        <v>787</v>
      </c>
      <c r="C43" s="1308"/>
      <c r="D43" s="1308"/>
      <c r="E43" s="1308"/>
      <c r="F43" s="1308"/>
      <c r="G43" s="1308"/>
      <c r="H43" s="1308"/>
      <c r="I43" s="1308"/>
      <c r="J43" s="1308"/>
      <c r="L43" s="266"/>
      <c r="M43" s="267"/>
      <c r="N43" s="266"/>
      <c r="O43" s="266"/>
      <c r="P43" s="266"/>
      <c r="Q43" s="267"/>
      <c r="R43" s="266"/>
    </row>
    <row r="44" spans="1:18" s="265" customFormat="1" ht="18" customHeight="1">
      <c r="A44" s="279" t="s">
        <v>684</v>
      </c>
      <c r="B44" s="1308" t="s">
        <v>788</v>
      </c>
      <c r="C44" s="1308"/>
      <c r="D44" s="1308"/>
      <c r="E44" s="1308"/>
      <c r="F44" s="1308"/>
      <c r="G44" s="1308"/>
      <c r="H44" s="1308"/>
      <c r="I44" s="1308"/>
      <c r="J44" s="1308"/>
      <c r="L44" s="266"/>
      <c r="M44" s="267"/>
      <c r="N44" s="266"/>
      <c r="O44" s="266"/>
      <c r="P44" s="266"/>
      <c r="Q44" s="267"/>
      <c r="R44" s="266"/>
    </row>
    <row r="45" spans="1:18" s="265" customFormat="1" ht="18" customHeight="1">
      <c r="A45" s="279" t="s">
        <v>684</v>
      </c>
      <c r="B45" s="1308" t="s">
        <v>789</v>
      </c>
      <c r="C45" s="1308"/>
      <c r="D45" s="1308"/>
      <c r="E45" s="1308"/>
      <c r="F45" s="1308"/>
      <c r="G45" s="1308"/>
      <c r="H45" s="1308"/>
      <c r="I45" s="1308"/>
      <c r="J45" s="1308"/>
      <c r="L45" s="266"/>
      <c r="M45" s="267"/>
      <c r="N45" s="266"/>
      <c r="O45" s="266"/>
      <c r="P45" s="266"/>
      <c r="Q45" s="267"/>
      <c r="R45" s="266"/>
    </row>
    <row r="46" spans="1:18" s="265" customFormat="1" ht="18" customHeight="1">
      <c r="A46" s="279" t="s">
        <v>684</v>
      </c>
      <c r="B46" s="1308" t="s">
        <v>803</v>
      </c>
      <c r="C46" s="1308"/>
      <c r="D46" s="1308"/>
      <c r="E46" s="1308"/>
      <c r="F46" s="1308"/>
      <c r="G46" s="1308"/>
      <c r="H46" s="1308"/>
      <c r="I46" s="1308"/>
      <c r="J46" s="1308"/>
      <c r="L46" s="266"/>
      <c r="M46" s="267"/>
      <c r="N46" s="266"/>
      <c r="O46" s="266"/>
      <c r="P46" s="266"/>
      <c r="Q46" s="267"/>
      <c r="R46" s="266"/>
    </row>
    <row r="47" spans="1:18" s="265" customFormat="1" ht="18" customHeight="1">
      <c r="A47" s="279" t="s">
        <v>684</v>
      </c>
      <c r="B47" s="1308" t="s">
        <v>804</v>
      </c>
      <c r="C47" s="1308"/>
      <c r="D47" s="1308"/>
      <c r="E47" s="1308"/>
      <c r="F47" s="1308"/>
      <c r="G47" s="1308"/>
      <c r="H47" s="1308"/>
      <c r="I47" s="1308"/>
      <c r="J47" s="1308"/>
      <c r="L47" s="266"/>
      <c r="M47" s="267"/>
      <c r="N47" s="266"/>
      <c r="O47" s="266"/>
      <c r="P47" s="266"/>
      <c r="Q47" s="267"/>
      <c r="R47" s="266"/>
    </row>
    <row r="48" spans="1:18" s="265" customFormat="1" ht="18" customHeight="1">
      <c r="A48" s="279" t="s">
        <v>684</v>
      </c>
      <c r="B48" s="1308" t="s">
        <v>457</v>
      </c>
      <c r="C48" s="1308"/>
      <c r="D48" s="1308"/>
      <c r="E48" s="1308"/>
      <c r="F48" s="1308"/>
      <c r="G48" s="1308"/>
      <c r="H48" s="1308"/>
      <c r="I48" s="1308"/>
      <c r="J48" s="1308"/>
      <c r="L48" s="266"/>
      <c r="M48" s="267"/>
      <c r="N48" s="266"/>
      <c r="O48" s="266"/>
      <c r="P48" s="266"/>
      <c r="Q48" s="267"/>
      <c r="R48" s="266"/>
    </row>
    <row r="49" spans="1:18" s="265" customFormat="1" ht="18" customHeight="1">
      <c r="A49" s="279" t="s">
        <v>684</v>
      </c>
      <c r="B49" s="1310" t="s">
        <v>463</v>
      </c>
      <c r="C49" s="1310"/>
      <c r="D49" s="1310"/>
      <c r="E49" s="1310"/>
      <c r="F49" s="1310"/>
      <c r="G49" s="1310"/>
      <c r="H49" s="1310"/>
      <c r="I49" s="1310"/>
      <c r="J49" s="1310"/>
      <c r="L49" s="266"/>
      <c r="M49" s="267"/>
      <c r="N49" s="266"/>
      <c r="O49" s="266"/>
      <c r="P49" s="266"/>
      <c r="Q49" s="267"/>
      <c r="R49" s="266"/>
    </row>
    <row r="50" spans="1:18" s="265" customFormat="1" ht="18" customHeight="1">
      <c r="A50" s="279" t="s">
        <v>464</v>
      </c>
      <c r="B50" s="1310" t="s">
        <v>465</v>
      </c>
      <c r="C50" s="1310"/>
      <c r="D50" s="1310"/>
      <c r="E50" s="1310"/>
      <c r="F50" s="1310"/>
      <c r="G50" s="1310"/>
      <c r="H50" s="1310"/>
      <c r="I50" s="1310"/>
      <c r="J50" s="1310"/>
      <c r="K50" s="1310"/>
      <c r="L50" s="1310"/>
      <c r="M50" s="267"/>
      <c r="N50" s="266"/>
      <c r="O50" s="266"/>
      <c r="P50" s="266"/>
      <c r="Q50" s="267"/>
      <c r="R50" s="266"/>
    </row>
    <row r="51" spans="1:18" s="265" customFormat="1" ht="18" customHeight="1">
      <c r="A51" s="279" t="s">
        <v>684</v>
      </c>
      <c r="B51" s="1310" t="s">
        <v>466</v>
      </c>
      <c r="C51" s="1310"/>
      <c r="D51" s="1310"/>
      <c r="E51" s="1310"/>
      <c r="F51" s="1310"/>
      <c r="G51" s="1310"/>
      <c r="H51" s="1310"/>
      <c r="I51" s="1310"/>
      <c r="J51" s="1310"/>
      <c r="L51" s="266"/>
      <c r="M51" s="267"/>
      <c r="N51" s="266"/>
      <c r="O51" s="266"/>
      <c r="P51" s="266"/>
      <c r="Q51" s="267"/>
      <c r="R51" s="266"/>
    </row>
    <row r="52" spans="1:18" s="265" customFormat="1" ht="18" customHeight="1">
      <c r="A52" s="279" t="s">
        <v>684</v>
      </c>
      <c r="B52" s="1310" t="s">
        <v>467</v>
      </c>
      <c r="C52" s="1310"/>
      <c r="D52" s="1310"/>
      <c r="E52" s="1310"/>
      <c r="F52" s="1310"/>
      <c r="G52" s="1310"/>
      <c r="H52" s="1310"/>
      <c r="I52" s="1310"/>
      <c r="J52" s="1310"/>
      <c r="L52" s="266"/>
      <c r="M52" s="267"/>
      <c r="N52" s="266"/>
      <c r="O52" s="266"/>
      <c r="P52" s="266"/>
      <c r="Q52" s="267"/>
      <c r="R52" s="266"/>
    </row>
    <row r="53" spans="1:18" s="265" customFormat="1" ht="18" customHeight="1">
      <c r="A53" s="279" t="s">
        <v>684</v>
      </c>
      <c r="B53" s="1310" t="s">
        <v>468</v>
      </c>
      <c r="C53" s="1310"/>
      <c r="D53" s="1310"/>
      <c r="E53" s="1310"/>
      <c r="F53" s="1310"/>
      <c r="G53" s="1310"/>
      <c r="H53" s="1310"/>
      <c r="I53" s="1310"/>
      <c r="J53" s="1310"/>
      <c r="L53" s="266"/>
      <c r="M53" s="267"/>
      <c r="N53" s="266"/>
      <c r="O53" s="266"/>
      <c r="P53" s="266"/>
      <c r="Q53" s="267"/>
      <c r="R53" s="266"/>
    </row>
    <row r="54" spans="1:18" s="265" customFormat="1" ht="18" customHeight="1">
      <c r="A54" s="279" t="s">
        <v>684</v>
      </c>
      <c r="B54" s="1310" t="s">
        <v>469</v>
      </c>
      <c r="C54" s="1310"/>
      <c r="D54" s="1310"/>
      <c r="E54" s="1310"/>
      <c r="F54" s="1310"/>
      <c r="G54" s="1310"/>
      <c r="H54" s="1310"/>
      <c r="I54" s="1310"/>
      <c r="J54" s="1310"/>
      <c r="L54" s="266"/>
      <c r="M54" s="267"/>
      <c r="N54" s="266"/>
      <c r="O54" s="266"/>
      <c r="P54" s="266"/>
      <c r="Q54" s="267"/>
      <c r="R54" s="266"/>
    </row>
    <row r="55" spans="1:18" s="265" customFormat="1" ht="35.25" customHeight="1">
      <c r="A55" s="279" t="s">
        <v>684</v>
      </c>
      <c r="B55" s="1310" t="s">
        <v>1286</v>
      </c>
      <c r="C55" s="1310"/>
      <c r="D55" s="1310"/>
      <c r="E55" s="1310"/>
      <c r="F55" s="1310"/>
      <c r="G55" s="1310"/>
      <c r="H55" s="1310"/>
      <c r="I55" s="1310"/>
      <c r="J55" s="1310"/>
      <c r="L55" s="266"/>
      <c r="M55" s="267"/>
      <c r="N55" s="266"/>
      <c r="O55" s="266"/>
      <c r="P55" s="266"/>
      <c r="Q55" s="267"/>
      <c r="R55" s="266"/>
    </row>
    <row r="56" spans="1:18" s="265" customFormat="1" ht="18" customHeight="1">
      <c r="A56" s="279" t="s">
        <v>684</v>
      </c>
      <c r="B56" s="1310" t="s">
        <v>470</v>
      </c>
      <c r="C56" s="1310"/>
      <c r="D56" s="1310"/>
      <c r="E56" s="1310"/>
      <c r="F56" s="1310"/>
      <c r="G56" s="1310"/>
      <c r="H56" s="1310"/>
      <c r="I56" s="1310"/>
      <c r="J56" s="1310"/>
      <c r="L56" s="266"/>
      <c r="M56" s="267"/>
      <c r="N56" s="266"/>
      <c r="O56" s="266"/>
      <c r="P56" s="266"/>
      <c r="Q56" s="267"/>
      <c r="R56" s="266"/>
    </row>
    <row r="57" spans="1:18" s="265" customFormat="1" ht="5.25" customHeight="1">
      <c r="A57" s="279" t="s">
        <v>684</v>
      </c>
      <c r="B57" s="1305"/>
      <c r="C57" s="1305"/>
      <c r="D57" s="1305"/>
      <c r="E57" s="1305"/>
      <c r="F57" s="1305"/>
      <c r="G57" s="1305"/>
      <c r="H57" s="1305"/>
      <c r="I57" s="1305"/>
      <c r="J57" s="1305"/>
      <c r="L57" s="266"/>
      <c r="M57" s="267"/>
      <c r="N57" s="266"/>
      <c r="O57" s="266"/>
      <c r="P57" s="266"/>
      <c r="Q57" s="267"/>
      <c r="R57" s="266"/>
    </row>
    <row r="58" spans="1:18" s="265" customFormat="1" ht="21.75" customHeight="1">
      <c r="A58" s="264" t="s">
        <v>734</v>
      </c>
      <c r="B58" s="1306" t="s">
        <v>735</v>
      </c>
      <c r="C58" s="1306"/>
      <c r="D58" s="1306"/>
      <c r="E58" s="1306"/>
      <c r="F58" s="1306"/>
      <c r="G58" s="1306"/>
      <c r="H58" s="1306"/>
      <c r="I58" s="1306"/>
      <c r="J58" s="1306"/>
      <c r="L58" s="266"/>
      <c r="M58" s="267"/>
      <c r="N58" s="266"/>
      <c r="O58" s="266"/>
      <c r="P58" s="266"/>
      <c r="Q58" s="267"/>
      <c r="R58" s="266"/>
    </row>
    <row r="59" spans="1:18" s="265" customFormat="1" ht="18.75" customHeight="1">
      <c r="A59" s="272" t="s">
        <v>976</v>
      </c>
      <c r="B59" s="1305" t="s">
        <v>1338</v>
      </c>
      <c r="C59" s="1305"/>
      <c r="D59" s="1305"/>
      <c r="E59" s="1305"/>
      <c r="F59" s="1305"/>
      <c r="G59" s="1305"/>
      <c r="H59" s="1305"/>
      <c r="I59" s="1305"/>
      <c r="J59" s="1305"/>
      <c r="L59" s="266"/>
      <c r="M59" s="267"/>
      <c r="N59" s="266"/>
      <c r="O59" s="266"/>
      <c r="P59" s="266"/>
      <c r="Q59" s="267"/>
      <c r="R59" s="266"/>
    </row>
    <row r="60" spans="1:18" s="265" customFormat="1" ht="18.75" customHeight="1">
      <c r="A60" s="272" t="s">
        <v>978</v>
      </c>
      <c r="B60" s="1305" t="s">
        <v>68</v>
      </c>
      <c r="C60" s="1305"/>
      <c r="D60" s="1305"/>
      <c r="E60" s="1305"/>
      <c r="F60" s="1305"/>
      <c r="G60" s="1305"/>
      <c r="H60" s="1305"/>
      <c r="I60" s="1305"/>
      <c r="J60" s="1305"/>
      <c r="L60" s="266"/>
      <c r="M60" s="267"/>
      <c r="N60" s="266"/>
      <c r="O60" s="266"/>
      <c r="P60" s="266"/>
      <c r="Q60" s="267"/>
      <c r="R60" s="266"/>
    </row>
    <row r="61" spans="1:18" s="265" customFormat="1" ht="6.75" customHeight="1">
      <c r="A61" s="272"/>
      <c r="B61" s="262"/>
      <c r="C61" s="262"/>
      <c r="D61" s="262"/>
      <c r="E61" s="262"/>
      <c r="F61" s="262"/>
      <c r="G61" s="262"/>
      <c r="H61" s="262"/>
      <c r="I61" s="262"/>
      <c r="J61" s="262"/>
      <c r="L61" s="266"/>
      <c r="M61" s="267"/>
      <c r="N61" s="266"/>
      <c r="O61" s="266"/>
      <c r="P61" s="266"/>
      <c r="Q61" s="267"/>
      <c r="R61" s="266"/>
    </row>
    <row r="62" spans="1:18" s="265" customFormat="1" ht="21.75" customHeight="1">
      <c r="A62" s="264" t="s">
        <v>736</v>
      </c>
      <c r="B62" s="1306" t="s">
        <v>737</v>
      </c>
      <c r="C62" s="1306"/>
      <c r="D62" s="1306"/>
      <c r="E62" s="1306"/>
      <c r="F62" s="1306"/>
      <c r="G62" s="1306"/>
      <c r="H62" s="1306"/>
      <c r="I62" s="1306"/>
      <c r="J62" s="1306"/>
      <c r="L62" s="266"/>
      <c r="M62" s="267"/>
      <c r="N62" s="266"/>
      <c r="O62" s="266"/>
      <c r="P62" s="266"/>
      <c r="Q62" s="267"/>
      <c r="R62" s="266"/>
    </row>
    <row r="63" spans="1:18" s="265" customFormat="1" ht="45.75" customHeight="1">
      <c r="A63" s="272" t="s">
        <v>976</v>
      </c>
      <c r="B63" s="1305" t="s">
        <v>770</v>
      </c>
      <c r="C63" s="1305"/>
      <c r="D63" s="1305"/>
      <c r="E63" s="1305"/>
      <c r="F63" s="1305"/>
      <c r="G63" s="1305"/>
      <c r="H63" s="1305"/>
      <c r="I63" s="1305"/>
      <c r="J63" s="1305"/>
      <c r="L63" s="266"/>
      <c r="M63" s="267"/>
      <c r="N63" s="266"/>
      <c r="O63" s="266"/>
      <c r="P63" s="266"/>
      <c r="Q63" s="267"/>
      <c r="R63" s="266"/>
    </row>
    <row r="64" spans="1:18" s="265" customFormat="1" ht="18.75" customHeight="1">
      <c r="A64" s="272" t="s">
        <v>978</v>
      </c>
      <c r="B64" s="1305" t="s">
        <v>508</v>
      </c>
      <c r="C64" s="1305"/>
      <c r="D64" s="1305"/>
      <c r="E64" s="1305"/>
      <c r="F64" s="1305"/>
      <c r="G64" s="1305"/>
      <c r="H64" s="1305"/>
      <c r="I64" s="1305"/>
      <c r="J64" s="1305"/>
      <c r="L64" s="266"/>
      <c r="M64" s="267"/>
      <c r="N64" s="266"/>
      <c r="O64" s="266"/>
      <c r="P64" s="266"/>
      <c r="Q64" s="267"/>
      <c r="R64" s="266"/>
    </row>
    <row r="65" spans="1:18" s="265" customFormat="1" ht="49.5" customHeight="1">
      <c r="A65" s="272"/>
      <c r="B65" s="1305" t="s">
        <v>851</v>
      </c>
      <c r="C65" s="1305"/>
      <c r="D65" s="1305"/>
      <c r="E65" s="1305"/>
      <c r="F65" s="1305"/>
      <c r="G65" s="1305"/>
      <c r="H65" s="1305"/>
      <c r="I65" s="1305"/>
      <c r="J65" s="1305"/>
      <c r="L65" s="266"/>
      <c r="M65" s="267"/>
      <c r="N65" s="266"/>
      <c r="O65" s="266"/>
      <c r="P65" s="266"/>
      <c r="Q65" s="267"/>
      <c r="R65" s="266"/>
    </row>
    <row r="66" spans="1:18" s="265" customFormat="1" ht="33" customHeight="1">
      <c r="A66" s="272" t="s">
        <v>980</v>
      </c>
      <c r="B66" s="1305" t="s">
        <v>146</v>
      </c>
      <c r="C66" s="1305"/>
      <c r="D66" s="1305"/>
      <c r="E66" s="1305"/>
      <c r="F66" s="1305"/>
      <c r="G66" s="1305"/>
      <c r="H66" s="1305"/>
      <c r="I66" s="1305"/>
      <c r="J66" s="1305"/>
      <c r="L66" s="266"/>
      <c r="M66" s="267"/>
      <c r="N66" s="266"/>
      <c r="O66" s="266"/>
      <c r="P66" s="266"/>
      <c r="Q66" s="267"/>
      <c r="R66" s="266"/>
    </row>
    <row r="67" spans="1:18" s="265" customFormat="1" ht="4.5" customHeight="1">
      <c r="A67" s="272"/>
      <c r="B67" s="262"/>
      <c r="C67" s="262"/>
      <c r="D67" s="262"/>
      <c r="E67" s="262"/>
      <c r="F67" s="262"/>
      <c r="G67" s="262"/>
      <c r="H67" s="262"/>
      <c r="I67" s="262"/>
      <c r="J67" s="262"/>
      <c r="L67" s="266"/>
      <c r="M67" s="267"/>
      <c r="N67" s="266"/>
      <c r="O67" s="266"/>
      <c r="P67" s="266"/>
      <c r="Q67" s="267"/>
      <c r="R67" s="266"/>
    </row>
    <row r="68" spans="1:18" s="265" customFormat="1" ht="21.75" customHeight="1">
      <c r="A68" s="264" t="s">
        <v>738</v>
      </c>
      <c r="B68" s="1306" t="s">
        <v>739</v>
      </c>
      <c r="C68" s="1306"/>
      <c r="D68" s="1306"/>
      <c r="E68" s="1306"/>
      <c r="F68" s="1306"/>
      <c r="G68" s="1306"/>
      <c r="H68" s="1306"/>
      <c r="I68" s="1306"/>
      <c r="J68" s="1306"/>
      <c r="L68" s="266"/>
      <c r="M68" s="267"/>
      <c r="N68" s="266"/>
      <c r="O68" s="266"/>
      <c r="P68" s="266"/>
      <c r="Q68" s="267"/>
      <c r="R68" s="266"/>
    </row>
    <row r="69" spans="1:18" s="269" customFormat="1" ht="21.75" customHeight="1">
      <c r="A69" s="268" t="s">
        <v>976</v>
      </c>
      <c r="B69" s="1311" t="s">
        <v>562</v>
      </c>
      <c r="C69" s="1311"/>
      <c r="D69" s="1311"/>
      <c r="E69" s="1311"/>
      <c r="F69" s="1311"/>
      <c r="G69" s="1311"/>
      <c r="H69" s="1311"/>
      <c r="I69" s="1311"/>
      <c r="J69" s="1311"/>
      <c r="L69" s="270"/>
      <c r="M69" s="271"/>
      <c r="N69" s="270"/>
      <c r="O69" s="270"/>
      <c r="P69" s="270"/>
      <c r="Q69" s="271"/>
      <c r="R69" s="270"/>
    </row>
    <row r="70" spans="1:18" s="265" customFormat="1" ht="19.5" customHeight="1">
      <c r="A70" s="484" t="s">
        <v>159</v>
      </c>
      <c r="B70" s="1305" t="s">
        <v>716</v>
      </c>
      <c r="C70" s="1305"/>
      <c r="D70" s="1305"/>
      <c r="E70" s="1305"/>
      <c r="F70" s="1305"/>
      <c r="G70" s="1305"/>
      <c r="H70" s="1305"/>
      <c r="I70" s="1305"/>
      <c r="J70" s="1305"/>
      <c r="L70" s="266"/>
      <c r="M70" s="267"/>
      <c r="N70" s="266"/>
      <c r="O70" s="266"/>
      <c r="P70" s="266"/>
      <c r="Q70" s="267"/>
      <c r="R70" s="266"/>
    </row>
    <row r="71" spans="1:18" s="265" customFormat="1" ht="63" customHeight="1">
      <c r="A71" s="272"/>
      <c r="B71" s="1305" t="s">
        <v>235</v>
      </c>
      <c r="C71" s="1305"/>
      <c r="D71" s="1305"/>
      <c r="E71" s="1305"/>
      <c r="F71" s="1305"/>
      <c r="G71" s="1305"/>
      <c r="H71" s="1305"/>
      <c r="I71" s="1305"/>
      <c r="J71" s="1305"/>
      <c r="L71" s="266"/>
      <c r="M71" s="267"/>
      <c r="N71" s="266"/>
      <c r="O71" s="266"/>
      <c r="P71" s="266"/>
      <c r="Q71" s="267"/>
      <c r="R71" s="266"/>
    </row>
    <row r="72" spans="1:18" s="265" customFormat="1" ht="17.25" customHeight="1">
      <c r="A72" s="484" t="s">
        <v>160</v>
      </c>
      <c r="B72" s="1305" t="s">
        <v>717</v>
      </c>
      <c r="C72" s="1305"/>
      <c r="D72" s="1305"/>
      <c r="E72" s="1305"/>
      <c r="F72" s="1305"/>
      <c r="G72" s="1305"/>
      <c r="H72" s="1305"/>
      <c r="I72" s="1305"/>
      <c r="J72" s="1305"/>
      <c r="L72" s="266"/>
      <c r="M72" s="267"/>
      <c r="N72" s="266"/>
      <c r="O72" s="266"/>
      <c r="P72" s="266"/>
      <c r="Q72" s="267"/>
      <c r="R72" s="266"/>
    </row>
    <row r="73" spans="1:18" s="265" customFormat="1" ht="46.5" customHeight="1">
      <c r="A73" s="272" t="s">
        <v>683</v>
      </c>
      <c r="B73" s="1305" t="s">
        <v>743</v>
      </c>
      <c r="C73" s="1305"/>
      <c r="D73" s="1305"/>
      <c r="E73" s="1305"/>
      <c r="F73" s="1305"/>
      <c r="G73" s="1305"/>
      <c r="H73" s="1305"/>
      <c r="I73" s="1305"/>
      <c r="J73" s="1305"/>
      <c r="L73" s="266"/>
      <c r="M73" s="267"/>
      <c r="N73" s="266"/>
      <c r="O73" s="266"/>
      <c r="P73" s="266"/>
      <c r="Q73" s="267"/>
      <c r="R73" s="266"/>
    </row>
    <row r="74" spans="1:18" s="265" customFormat="1" ht="45.75" customHeight="1">
      <c r="A74" s="272" t="s">
        <v>683</v>
      </c>
      <c r="B74" s="1305" t="s">
        <v>744</v>
      </c>
      <c r="C74" s="1305"/>
      <c r="D74" s="1305"/>
      <c r="E74" s="1305"/>
      <c r="F74" s="1305"/>
      <c r="G74" s="1305"/>
      <c r="H74" s="1305"/>
      <c r="I74" s="1305"/>
      <c r="J74" s="1305"/>
      <c r="L74" s="266"/>
      <c r="M74" s="267"/>
      <c r="N74" s="266"/>
      <c r="O74" s="266"/>
      <c r="P74" s="266"/>
      <c r="Q74" s="267"/>
      <c r="R74" s="266"/>
    </row>
    <row r="75" spans="1:18" s="269" customFormat="1" ht="24.75" customHeight="1">
      <c r="A75" s="268" t="s">
        <v>978</v>
      </c>
      <c r="B75" s="1311" t="s">
        <v>563</v>
      </c>
      <c r="C75" s="1311"/>
      <c r="D75" s="1311"/>
      <c r="E75" s="1311"/>
      <c r="F75" s="1311"/>
      <c r="G75" s="1311"/>
      <c r="H75" s="1311"/>
      <c r="I75" s="1311"/>
      <c r="J75" s="1311"/>
      <c r="L75" s="270"/>
      <c r="M75" s="271"/>
      <c r="N75" s="270"/>
      <c r="O75" s="270"/>
      <c r="P75" s="270"/>
      <c r="Q75" s="271"/>
      <c r="R75" s="270"/>
    </row>
    <row r="76" spans="1:18" s="485" customFormat="1" ht="21" customHeight="1">
      <c r="A76" s="484" t="s">
        <v>161</v>
      </c>
      <c r="B76" s="1311" t="s">
        <v>718</v>
      </c>
      <c r="C76" s="1306"/>
      <c r="D76" s="1306"/>
      <c r="E76" s="1306"/>
      <c r="F76" s="1306"/>
      <c r="G76" s="1306"/>
      <c r="H76" s="1306"/>
      <c r="I76" s="1306"/>
      <c r="J76" s="1306"/>
      <c r="L76" s="486"/>
      <c r="M76" s="487"/>
      <c r="N76" s="486"/>
      <c r="O76" s="486"/>
      <c r="P76" s="486"/>
      <c r="Q76" s="487"/>
      <c r="R76" s="486"/>
    </row>
    <row r="77" spans="1:18" s="265" customFormat="1" ht="47.25" customHeight="1">
      <c r="A77" s="488" t="s">
        <v>733</v>
      </c>
      <c r="B77" s="1305" t="s">
        <v>745</v>
      </c>
      <c r="C77" s="1305"/>
      <c r="D77" s="1305"/>
      <c r="E77" s="1305"/>
      <c r="F77" s="1305"/>
      <c r="G77" s="1305"/>
      <c r="H77" s="1305"/>
      <c r="I77" s="1305"/>
      <c r="J77" s="1305"/>
      <c r="L77" s="266"/>
      <c r="M77" s="267"/>
      <c r="N77" s="266"/>
      <c r="O77" s="266"/>
      <c r="P77" s="266"/>
      <c r="Q77" s="267"/>
      <c r="R77" s="266"/>
    </row>
    <row r="78" spans="1:18" s="265" customFormat="1" ht="20.25" customHeight="1">
      <c r="A78" s="488"/>
      <c r="B78" s="1311" t="s">
        <v>147</v>
      </c>
      <c r="C78" s="1311"/>
      <c r="D78" s="1311"/>
      <c r="E78" s="1311"/>
      <c r="F78" s="1311"/>
      <c r="G78" s="1311"/>
      <c r="H78" s="1311"/>
      <c r="I78" s="1311"/>
      <c r="J78" s="1311"/>
      <c r="L78" s="266"/>
      <c r="M78" s="267"/>
      <c r="N78" s="266"/>
      <c r="O78" s="266"/>
      <c r="P78" s="266"/>
      <c r="Q78" s="267"/>
      <c r="R78" s="266"/>
    </row>
    <row r="79" spans="1:18" s="265" customFormat="1" ht="14.25">
      <c r="A79" s="488" t="s">
        <v>158</v>
      </c>
      <c r="B79" s="1305" t="s">
        <v>148</v>
      </c>
      <c r="C79" s="1305"/>
      <c r="D79" s="1305"/>
      <c r="E79" s="1305"/>
      <c r="F79" s="1305"/>
      <c r="G79" s="1305"/>
      <c r="H79" s="1305"/>
      <c r="I79" s="1305"/>
      <c r="J79" s="1305"/>
      <c r="K79" s="245"/>
      <c r="L79" s="245"/>
      <c r="M79" s="267"/>
      <c r="N79" s="266"/>
      <c r="O79" s="266"/>
      <c r="P79" s="266"/>
      <c r="Q79" s="267"/>
      <c r="R79" s="266"/>
    </row>
    <row r="80" spans="1:18" s="265" customFormat="1" ht="30" customHeight="1">
      <c r="A80" s="488" t="s">
        <v>158</v>
      </c>
      <c r="B80" s="1305" t="s">
        <v>151</v>
      </c>
      <c r="C80" s="1305"/>
      <c r="D80" s="1305"/>
      <c r="E80" s="1305"/>
      <c r="F80" s="1305"/>
      <c r="G80" s="1305"/>
      <c r="H80" s="1305"/>
      <c r="I80" s="1305"/>
      <c r="J80" s="1305"/>
      <c r="K80" s="276"/>
      <c r="L80" s="276"/>
      <c r="M80" s="267"/>
      <c r="N80" s="266"/>
      <c r="O80" s="266"/>
      <c r="P80" s="266"/>
      <c r="Q80" s="267"/>
      <c r="R80" s="266"/>
    </row>
    <row r="81" spans="1:18" s="265" customFormat="1" ht="30.75" customHeight="1">
      <c r="A81" s="488" t="s">
        <v>158</v>
      </c>
      <c r="B81" s="1305" t="s">
        <v>155</v>
      </c>
      <c r="C81" s="1305"/>
      <c r="D81" s="1305"/>
      <c r="E81" s="1305"/>
      <c r="F81" s="1305"/>
      <c r="G81" s="1305"/>
      <c r="H81" s="1305"/>
      <c r="I81" s="1305"/>
      <c r="J81" s="1305"/>
      <c r="K81" s="276"/>
      <c r="L81" s="276"/>
      <c r="M81" s="267"/>
      <c r="N81" s="266"/>
      <c r="O81" s="266"/>
      <c r="P81" s="266"/>
      <c r="Q81" s="267"/>
      <c r="R81" s="266"/>
    </row>
    <row r="82" spans="1:18" s="265" customFormat="1" ht="17.25" customHeight="1">
      <c r="A82" s="488" t="s">
        <v>158</v>
      </c>
      <c r="B82" s="1305" t="s">
        <v>156</v>
      </c>
      <c r="C82" s="1305"/>
      <c r="D82" s="1305"/>
      <c r="E82" s="1305"/>
      <c r="F82" s="1305"/>
      <c r="G82" s="1305"/>
      <c r="H82" s="1305"/>
      <c r="I82" s="1305"/>
      <c r="J82" s="1305"/>
      <c r="K82" s="245"/>
      <c r="L82" s="245"/>
      <c r="M82" s="267"/>
      <c r="N82" s="266"/>
      <c r="O82" s="266"/>
      <c r="P82" s="266"/>
      <c r="Q82" s="267"/>
      <c r="R82" s="266"/>
    </row>
    <row r="83" spans="1:18" s="265" customFormat="1" ht="22.5" customHeight="1">
      <c r="A83" s="488" t="s">
        <v>158</v>
      </c>
      <c r="B83" s="1305" t="s">
        <v>157</v>
      </c>
      <c r="C83" s="1305"/>
      <c r="D83" s="1305"/>
      <c r="E83" s="1305"/>
      <c r="F83" s="1305"/>
      <c r="G83" s="1305"/>
      <c r="H83" s="1305"/>
      <c r="I83" s="1305"/>
      <c r="J83" s="1305"/>
      <c r="K83" s="245"/>
      <c r="L83" s="245"/>
      <c r="M83" s="267"/>
      <c r="N83" s="266"/>
      <c r="O83" s="266"/>
      <c r="P83" s="266"/>
      <c r="Q83" s="267"/>
      <c r="R83" s="266"/>
    </row>
    <row r="84" spans="1:18" s="265" customFormat="1" ht="51.75" customHeight="1">
      <c r="A84" s="489" t="s">
        <v>162</v>
      </c>
      <c r="B84" s="1311" t="s">
        <v>506</v>
      </c>
      <c r="C84" s="1305"/>
      <c r="D84" s="1305"/>
      <c r="E84" s="1305"/>
      <c r="F84" s="1305"/>
      <c r="G84" s="1305"/>
      <c r="H84" s="1305"/>
      <c r="I84" s="1305"/>
      <c r="J84" s="1305"/>
      <c r="L84" s="266"/>
      <c r="M84" s="267"/>
      <c r="N84" s="266"/>
      <c r="O84" s="266"/>
      <c r="P84" s="266"/>
      <c r="Q84" s="267"/>
      <c r="R84" s="266"/>
    </row>
    <row r="85" spans="1:18" s="265" customFormat="1" ht="24.75" customHeight="1">
      <c r="A85" s="489" t="s">
        <v>163</v>
      </c>
      <c r="B85" s="1311" t="s">
        <v>543</v>
      </c>
      <c r="C85" s="1305"/>
      <c r="D85" s="1305"/>
      <c r="E85" s="1305"/>
      <c r="F85" s="1305"/>
      <c r="G85" s="1305"/>
      <c r="H85" s="1305"/>
      <c r="I85" s="1305"/>
      <c r="J85" s="1305"/>
      <c r="L85" s="266"/>
      <c r="M85" s="267"/>
      <c r="N85" s="266"/>
      <c r="O85" s="266"/>
      <c r="P85" s="266"/>
      <c r="Q85" s="267"/>
      <c r="R85" s="266"/>
    </row>
    <row r="86" spans="1:18" s="265" customFormat="1" ht="8.25" customHeight="1">
      <c r="A86" s="489"/>
      <c r="B86" s="355"/>
      <c r="C86" s="262"/>
      <c r="D86" s="262"/>
      <c r="E86" s="262"/>
      <c r="F86" s="262"/>
      <c r="G86" s="262"/>
      <c r="H86" s="262"/>
      <c r="I86" s="262"/>
      <c r="J86" s="262"/>
      <c r="L86" s="266"/>
      <c r="M86" s="267"/>
      <c r="N86" s="266"/>
      <c r="O86" s="266"/>
      <c r="P86" s="266"/>
      <c r="Q86" s="267"/>
      <c r="R86" s="266"/>
    </row>
    <row r="87" spans="1:18" s="491" customFormat="1" ht="20.25" hidden="1" customHeight="1">
      <c r="A87" s="489" t="s">
        <v>164</v>
      </c>
      <c r="B87" s="1324" t="s">
        <v>165</v>
      </c>
      <c r="C87" s="1324"/>
      <c r="D87" s="1324"/>
      <c r="E87" s="1324"/>
      <c r="F87" s="1324"/>
      <c r="G87" s="1324"/>
      <c r="H87" s="1324"/>
      <c r="I87" s="1324"/>
      <c r="J87" s="1324"/>
      <c r="K87" s="490"/>
      <c r="L87" s="490"/>
    </row>
    <row r="88" spans="1:18" s="491" customFormat="1" ht="20.25" hidden="1" customHeight="1">
      <c r="B88" s="1305" t="s">
        <v>544</v>
      </c>
      <c r="C88" s="1305"/>
      <c r="D88" s="1305"/>
      <c r="E88" s="1305"/>
      <c r="F88" s="1305"/>
      <c r="G88" s="1305"/>
      <c r="H88" s="1305"/>
      <c r="I88" s="1305"/>
      <c r="J88" s="1305"/>
      <c r="K88" s="492"/>
      <c r="L88" s="492"/>
    </row>
    <row r="89" spans="1:18" s="265" customFormat="1" ht="21.75" customHeight="1">
      <c r="A89" s="268" t="s">
        <v>980</v>
      </c>
      <c r="B89" s="1311" t="s">
        <v>564</v>
      </c>
      <c r="C89" s="1311"/>
      <c r="D89" s="1311"/>
      <c r="E89" s="1311"/>
      <c r="F89" s="1311"/>
      <c r="G89" s="1311"/>
      <c r="H89" s="1311"/>
      <c r="I89" s="1311"/>
      <c r="J89" s="1311"/>
      <c r="L89" s="266"/>
      <c r="M89" s="267"/>
      <c r="N89" s="266"/>
      <c r="O89" s="266"/>
      <c r="P89" s="266"/>
      <c r="Q89" s="267"/>
      <c r="R89" s="266"/>
    </row>
    <row r="90" spans="1:18" s="269" customFormat="1" ht="20.25" customHeight="1">
      <c r="A90" s="277" t="s">
        <v>166</v>
      </c>
      <c r="B90" s="1311" t="s">
        <v>605</v>
      </c>
      <c r="C90" s="1311"/>
      <c r="D90" s="1311"/>
      <c r="E90" s="1311"/>
      <c r="F90" s="1311"/>
      <c r="G90" s="1311"/>
      <c r="H90" s="1311"/>
      <c r="I90" s="1311"/>
      <c r="J90" s="1311"/>
      <c r="L90" s="270"/>
      <c r="M90" s="271"/>
      <c r="N90" s="270"/>
      <c r="O90" s="270"/>
      <c r="P90" s="270"/>
      <c r="Q90" s="271"/>
      <c r="R90" s="270"/>
    </row>
    <row r="91" spans="1:18" s="265" customFormat="1" ht="14.25">
      <c r="A91" s="488" t="s">
        <v>684</v>
      </c>
      <c r="B91" s="1305" t="s">
        <v>808</v>
      </c>
      <c r="C91" s="1305"/>
      <c r="D91" s="1305"/>
      <c r="E91" s="1305"/>
      <c r="F91" s="1305"/>
      <c r="G91" s="1305"/>
      <c r="H91" s="1305"/>
      <c r="I91" s="1305"/>
      <c r="J91" s="1305"/>
      <c r="L91" s="266"/>
      <c r="M91" s="267"/>
      <c r="N91" s="266"/>
      <c r="O91" s="266"/>
      <c r="P91" s="266"/>
      <c r="Q91" s="267"/>
      <c r="R91" s="266"/>
    </row>
    <row r="92" spans="1:18" s="265" customFormat="1" ht="30" customHeight="1">
      <c r="A92" s="488" t="s">
        <v>684</v>
      </c>
      <c r="B92" s="1305" t="s">
        <v>752</v>
      </c>
      <c r="C92" s="1305"/>
      <c r="D92" s="1305"/>
      <c r="E92" s="1305"/>
      <c r="F92" s="1305"/>
      <c r="G92" s="1305"/>
      <c r="H92" s="1305"/>
      <c r="I92" s="1305"/>
      <c r="J92" s="1305"/>
      <c r="L92" s="266"/>
      <c r="M92" s="267"/>
      <c r="N92" s="266"/>
      <c r="O92" s="266"/>
      <c r="P92" s="266"/>
      <c r="Q92" s="267"/>
      <c r="R92" s="266"/>
    </row>
    <row r="93" spans="1:18" s="265" customFormat="1" ht="6" customHeight="1">
      <c r="A93" s="488"/>
      <c r="B93" s="262"/>
      <c r="C93" s="262"/>
      <c r="D93" s="262"/>
      <c r="E93" s="262"/>
      <c r="F93" s="262"/>
      <c r="G93" s="262"/>
      <c r="H93" s="262"/>
      <c r="I93" s="262"/>
      <c r="J93" s="262"/>
      <c r="L93" s="266"/>
      <c r="M93" s="267"/>
      <c r="N93" s="266"/>
      <c r="O93" s="266"/>
      <c r="P93" s="266"/>
      <c r="Q93" s="267"/>
      <c r="R93" s="266"/>
    </row>
    <row r="94" spans="1:18" s="269" customFormat="1" ht="21.75" customHeight="1">
      <c r="A94" s="277" t="s">
        <v>167</v>
      </c>
      <c r="B94" s="1311" t="s">
        <v>685</v>
      </c>
      <c r="C94" s="1311"/>
      <c r="D94" s="1311"/>
      <c r="E94" s="1311"/>
      <c r="F94" s="1311"/>
      <c r="G94" s="1311"/>
      <c r="H94" s="1311"/>
      <c r="I94" s="1311"/>
      <c r="J94" s="1311"/>
      <c r="L94" s="270"/>
      <c r="M94" s="271"/>
      <c r="N94" s="270"/>
      <c r="O94" s="270"/>
      <c r="P94" s="270"/>
      <c r="Q94" s="271"/>
      <c r="R94" s="270"/>
    </row>
    <row r="95" spans="1:18" s="265" customFormat="1" ht="63.75" customHeight="1">
      <c r="A95" s="488"/>
      <c r="B95" s="1305" t="s">
        <v>771</v>
      </c>
      <c r="C95" s="1305"/>
      <c r="D95" s="1305"/>
      <c r="E95" s="1305"/>
      <c r="F95" s="1305"/>
      <c r="G95" s="1305"/>
      <c r="H95" s="1305"/>
      <c r="I95" s="1305"/>
      <c r="J95" s="1305"/>
      <c r="L95" s="266"/>
      <c r="M95" s="267"/>
      <c r="N95" s="266"/>
      <c r="O95" s="266"/>
      <c r="P95" s="266"/>
      <c r="Q95" s="267"/>
      <c r="R95" s="266"/>
    </row>
    <row r="96" spans="1:18" s="265" customFormat="1" ht="19.5" customHeight="1">
      <c r="A96" s="272"/>
      <c r="B96" s="1322" t="s">
        <v>1354</v>
      </c>
      <c r="C96" s="1323"/>
      <c r="D96" s="1323"/>
      <c r="E96" s="1323"/>
      <c r="F96" s="1323"/>
      <c r="G96" s="493"/>
      <c r="H96" s="494"/>
      <c r="I96" s="495"/>
      <c r="J96" s="496" t="s">
        <v>686</v>
      </c>
      <c r="L96" s="266"/>
      <c r="M96" s="267"/>
      <c r="N96" s="266"/>
      <c r="O96" s="266"/>
      <c r="P96" s="266"/>
      <c r="Q96" s="267"/>
      <c r="R96" s="266"/>
    </row>
    <row r="97" spans="1:18" s="265" customFormat="1" ht="15" customHeight="1">
      <c r="A97" s="272"/>
      <c r="B97" s="1312" t="s">
        <v>687</v>
      </c>
      <c r="C97" s="1313"/>
      <c r="D97" s="1313"/>
      <c r="E97" s="1313"/>
      <c r="F97" s="1313"/>
      <c r="G97" s="483"/>
      <c r="H97" s="497"/>
      <c r="I97" s="498"/>
      <c r="J97" s="499" t="s">
        <v>545</v>
      </c>
      <c r="L97" s="278"/>
      <c r="M97" s="267"/>
      <c r="N97" s="266"/>
      <c r="O97" s="266"/>
      <c r="P97" s="266"/>
      <c r="Q97" s="267"/>
      <c r="R97" s="266"/>
    </row>
    <row r="98" spans="1:18" s="265" customFormat="1" ht="15" customHeight="1">
      <c r="A98" s="272"/>
      <c r="B98" s="1312" t="s">
        <v>688</v>
      </c>
      <c r="C98" s="1313"/>
      <c r="D98" s="1313"/>
      <c r="E98" s="1313"/>
      <c r="F98" s="1313"/>
      <c r="G98" s="483"/>
      <c r="H98" s="497"/>
      <c r="I98" s="498"/>
      <c r="J98" s="499" t="s">
        <v>1021</v>
      </c>
      <c r="L98" s="278"/>
      <c r="M98" s="267"/>
      <c r="N98" s="266"/>
      <c r="O98" s="266"/>
      <c r="P98" s="266"/>
      <c r="Q98" s="267"/>
      <c r="R98" s="266"/>
    </row>
    <row r="99" spans="1:18" s="265" customFormat="1" ht="15" customHeight="1">
      <c r="A99" s="272"/>
      <c r="B99" s="1312" t="s">
        <v>689</v>
      </c>
      <c r="C99" s="1313"/>
      <c r="D99" s="1313"/>
      <c r="E99" s="1313"/>
      <c r="F99" s="1313"/>
      <c r="G99" s="483"/>
      <c r="H99" s="497"/>
      <c r="I99" s="498"/>
      <c r="J99" s="499" t="s">
        <v>505</v>
      </c>
      <c r="L99" s="278"/>
      <c r="M99" s="267"/>
      <c r="N99" s="266"/>
      <c r="O99" s="266"/>
      <c r="P99" s="266"/>
      <c r="Q99" s="267"/>
      <c r="R99" s="266"/>
    </row>
    <row r="100" spans="1:18" s="265" customFormat="1" ht="15" customHeight="1">
      <c r="A100" s="272"/>
      <c r="B100" s="1320" t="s">
        <v>690</v>
      </c>
      <c r="C100" s="1321"/>
      <c r="D100" s="1321"/>
      <c r="E100" s="1321"/>
      <c r="F100" s="1321"/>
      <c r="G100" s="500"/>
      <c r="H100" s="501"/>
      <c r="I100" s="502"/>
      <c r="J100" s="503" t="s">
        <v>546</v>
      </c>
      <c r="L100" s="278"/>
      <c r="M100" s="267"/>
      <c r="N100" s="266"/>
      <c r="O100" s="266"/>
      <c r="P100" s="266"/>
      <c r="Q100" s="267"/>
      <c r="R100" s="266"/>
    </row>
    <row r="101" spans="1:18" s="265" customFormat="1" ht="15" hidden="1" customHeight="1">
      <c r="A101" s="272"/>
      <c r="B101" s="1318" t="s">
        <v>117</v>
      </c>
      <c r="C101" s="1319"/>
      <c r="D101" s="1319"/>
      <c r="E101" s="1319"/>
      <c r="F101" s="1319"/>
      <c r="G101" s="504"/>
      <c r="H101" s="505"/>
      <c r="I101" s="506"/>
      <c r="J101" s="507" t="s">
        <v>957</v>
      </c>
      <c r="L101" s="278"/>
      <c r="M101" s="267"/>
      <c r="N101" s="266"/>
      <c r="O101" s="266"/>
      <c r="P101" s="266"/>
      <c r="Q101" s="267"/>
      <c r="R101" s="266"/>
    </row>
    <row r="102" spans="1:18" s="265" customFormat="1" ht="15" hidden="1" customHeight="1">
      <c r="A102" s="272"/>
      <c r="B102" s="1318" t="s">
        <v>565</v>
      </c>
      <c r="C102" s="1319"/>
      <c r="D102" s="1319"/>
      <c r="E102" s="1319"/>
      <c r="F102" s="1319"/>
      <c r="G102" s="504"/>
      <c r="H102" s="505"/>
      <c r="I102" s="506"/>
      <c r="J102" s="507" t="s">
        <v>566</v>
      </c>
      <c r="L102" s="278"/>
      <c r="M102" s="267"/>
      <c r="N102" s="266"/>
      <c r="O102" s="266"/>
      <c r="P102" s="266"/>
      <c r="Q102" s="267"/>
      <c r="R102" s="266"/>
    </row>
    <row r="103" spans="1:18" s="265" customFormat="1" ht="3.75" customHeight="1">
      <c r="A103" s="488"/>
      <c r="B103" s="262"/>
      <c r="C103" s="262"/>
      <c r="D103" s="262"/>
      <c r="E103" s="262"/>
      <c r="F103" s="262"/>
      <c r="G103" s="262"/>
      <c r="H103" s="262"/>
      <c r="I103" s="262"/>
      <c r="J103" s="262"/>
      <c r="L103" s="278"/>
      <c r="M103" s="267"/>
      <c r="N103" s="266"/>
      <c r="O103" s="266"/>
      <c r="P103" s="266"/>
      <c r="Q103" s="267"/>
      <c r="R103" s="266"/>
    </row>
    <row r="104" spans="1:18" s="265" customFormat="1" ht="18.75" hidden="1" customHeight="1">
      <c r="A104" s="277" t="s">
        <v>982</v>
      </c>
      <c r="B104" s="1311" t="s">
        <v>567</v>
      </c>
      <c r="C104" s="1311"/>
      <c r="D104" s="1311"/>
      <c r="E104" s="1311"/>
      <c r="F104" s="1311"/>
      <c r="G104" s="1311"/>
      <c r="H104" s="1311"/>
      <c r="I104" s="1311"/>
      <c r="J104" s="1311"/>
      <c r="L104" s="278"/>
      <c r="M104" s="267"/>
      <c r="N104" s="266"/>
      <c r="O104" s="266"/>
      <c r="P104" s="266"/>
      <c r="Q104" s="267"/>
      <c r="R104" s="266"/>
    </row>
    <row r="105" spans="1:18" s="265" customFormat="1" ht="18.75" hidden="1" customHeight="1">
      <c r="A105" s="277"/>
      <c r="B105" s="1305" t="s">
        <v>547</v>
      </c>
      <c r="C105" s="1305"/>
      <c r="D105" s="1305"/>
      <c r="E105" s="1305"/>
      <c r="F105" s="1305"/>
      <c r="G105" s="1305"/>
      <c r="H105" s="1305"/>
      <c r="I105" s="1305"/>
      <c r="J105" s="1305"/>
      <c r="L105" s="278"/>
      <c r="M105" s="267"/>
      <c r="N105" s="266"/>
      <c r="O105" s="266"/>
      <c r="P105" s="266"/>
      <c r="Q105" s="267"/>
      <c r="R105" s="266"/>
    </row>
    <row r="106" spans="1:18" s="265" customFormat="1" ht="18.75" customHeight="1">
      <c r="A106" s="277" t="s">
        <v>982</v>
      </c>
      <c r="B106" s="1311" t="s">
        <v>608</v>
      </c>
      <c r="C106" s="1311"/>
      <c r="D106" s="1311"/>
      <c r="E106" s="1311"/>
      <c r="F106" s="1311"/>
      <c r="G106" s="1311"/>
      <c r="H106" s="1311"/>
      <c r="I106" s="1311"/>
      <c r="J106" s="1311"/>
      <c r="L106" s="278"/>
      <c r="M106" s="267"/>
      <c r="N106" s="266"/>
      <c r="O106" s="266"/>
      <c r="P106" s="266"/>
      <c r="Q106" s="267"/>
      <c r="R106" s="266"/>
    </row>
    <row r="107" spans="1:18" s="265" customFormat="1" ht="31.5" customHeight="1">
      <c r="A107" s="277" t="s">
        <v>509</v>
      </c>
      <c r="B107" s="1311" t="s">
        <v>549</v>
      </c>
      <c r="C107" s="1305"/>
      <c r="D107" s="1305"/>
      <c r="E107" s="1305"/>
      <c r="F107" s="1305"/>
      <c r="G107" s="1305"/>
      <c r="H107" s="1305"/>
      <c r="I107" s="1305"/>
      <c r="J107" s="1305"/>
      <c r="L107" s="278"/>
      <c r="M107" s="267"/>
      <c r="N107" s="266"/>
      <c r="O107" s="266"/>
      <c r="P107" s="266"/>
      <c r="Q107" s="267"/>
      <c r="R107" s="266"/>
    </row>
    <row r="108" spans="1:18" s="265" customFormat="1" ht="32.25" customHeight="1">
      <c r="A108" s="277" t="s">
        <v>510</v>
      </c>
      <c r="B108" s="1311" t="s">
        <v>548</v>
      </c>
      <c r="C108" s="1305"/>
      <c r="D108" s="1305"/>
      <c r="E108" s="1305"/>
      <c r="F108" s="1305"/>
      <c r="G108" s="1305"/>
      <c r="H108" s="1305"/>
      <c r="I108" s="1305"/>
      <c r="J108" s="1305"/>
      <c r="L108" s="278"/>
      <c r="M108" s="267"/>
      <c r="N108" s="266"/>
      <c r="O108" s="266"/>
      <c r="P108" s="266"/>
      <c r="Q108" s="267"/>
      <c r="R108" s="266"/>
    </row>
    <row r="109" spans="1:18" s="265" customFormat="1" ht="18.75" hidden="1" customHeight="1">
      <c r="A109" s="277" t="s">
        <v>168</v>
      </c>
      <c r="B109" s="1311" t="s">
        <v>958</v>
      </c>
      <c r="C109" s="1305"/>
      <c r="D109" s="1305"/>
      <c r="E109" s="1305"/>
      <c r="F109" s="1305"/>
      <c r="G109" s="1305"/>
      <c r="H109" s="1305"/>
      <c r="I109" s="1305"/>
      <c r="J109" s="1305"/>
      <c r="L109" s="278"/>
      <c r="M109" s="267"/>
      <c r="N109" s="266"/>
      <c r="O109" s="266"/>
      <c r="P109" s="266"/>
      <c r="Q109" s="267"/>
      <c r="R109" s="266"/>
    </row>
    <row r="110" spans="1:18" s="265" customFormat="1" ht="33" hidden="1" customHeight="1">
      <c r="A110" s="277"/>
      <c r="B110" s="1305" t="s">
        <v>542</v>
      </c>
      <c r="C110" s="1305"/>
      <c r="D110" s="1305"/>
      <c r="E110" s="1305"/>
      <c r="F110" s="1305"/>
      <c r="G110" s="1305"/>
      <c r="H110" s="1305"/>
      <c r="I110" s="1305"/>
      <c r="J110" s="1305"/>
      <c r="K110" s="276"/>
      <c r="L110" s="276"/>
      <c r="M110" s="267"/>
      <c r="N110" s="266"/>
      <c r="O110" s="266"/>
      <c r="P110" s="266"/>
      <c r="Q110" s="267"/>
      <c r="R110" s="266"/>
    </row>
    <row r="111" spans="1:18" s="265" customFormat="1" ht="21" hidden="1" customHeight="1">
      <c r="A111" s="268" t="s">
        <v>987</v>
      </c>
      <c r="B111" s="1311" t="s">
        <v>609</v>
      </c>
      <c r="C111" s="1311"/>
      <c r="D111" s="1311"/>
      <c r="E111" s="1311"/>
      <c r="F111" s="1311"/>
      <c r="G111" s="1311"/>
      <c r="H111" s="1311"/>
      <c r="I111" s="1311"/>
      <c r="J111" s="1311"/>
      <c r="L111" s="266"/>
      <c r="M111" s="267"/>
      <c r="N111" s="266"/>
      <c r="O111" s="266"/>
      <c r="P111" s="266"/>
      <c r="Q111" s="267"/>
      <c r="R111" s="266"/>
    </row>
    <row r="112" spans="1:18" s="265" customFormat="1" ht="31.5" hidden="1" customHeight="1">
      <c r="A112" s="272"/>
      <c r="B112" s="1305" t="s">
        <v>182</v>
      </c>
      <c r="C112" s="1305"/>
      <c r="D112" s="1305"/>
      <c r="E112" s="1305"/>
      <c r="F112" s="1305"/>
      <c r="G112" s="1305"/>
      <c r="H112" s="1305"/>
      <c r="I112" s="1305"/>
      <c r="J112" s="1305"/>
      <c r="L112" s="266"/>
      <c r="M112" s="267"/>
      <c r="N112" s="266"/>
      <c r="O112" s="266"/>
      <c r="P112" s="266"/>
      <c r="Q112" s="267"/>
      <c r="R112" s="266"/>
    </row>
    <row r="113" spans="1:18" s="491" customFormat="1" ht="60.75" hidden="1" customHeight="1">
      <c r="B113" s="1305" t="s">
        <v>169</v>
      </c>
      <c r="C113" s="1305"/>
      <c r="D113" s="1305"/>
      <c r="E113" s="1305"/>
      <c r="F113" s="1305"/>
      <c r="G113" s="1305"/>
      <c r="H113" s="1305"/>
      <c r="I113" s="1305"/>
      <c r="J113" s="1305"/>
      <c r="K113" s="492"/>
      <c r="L113" s="492"/>
    </row>
    <row r="114" spans="1:18" s="491" customFormat="1" ht="33" hidden="1" customHeight="1">
      <c r="B114" s="1305" t="s">
        <v>170</v>
      </c>
      <c r="C114" s="1305"/>
      <c r="D114" s="1305"/>
      <c r="E114" s="1305"/>
      <c r="F114" s="1305"/>
      <c r="G114" s="1305"/>
      <c r="H114" s="1305"/>
      <c r="I114" s="1305"/>
      <c r="J114" s="1305"/>
      <c r="K114" s="492"/>
      <c r="L114" s="492"/>
    </row>
    <row r="115" spans="1:18" s="491" customFormat="1" ht="47.25" hidden="1" customHeight="1">
      <c r="B115" s="1305" t="s">
        <v>171</v>
      </c>
      <c r="C115" s="1305"/>
      <c r="D115" s="1305"/>
      <c r="E115" s="1305"/>
      <c r="F115" s="1305"/>
      <c r="G115" s="1305"/>
      <c r="H115" s="1305"/>
      <c r="I115" s="1305"/>
      <c r="J115" s="1305"/>
      <c r="K115" s="492"/>
      <c r="L115" s="492"/>
    </row>
    <row r="116" spans="1:18" s="491" customFormat="1" ht="48.75" hidden="1" customHeight="1">
      <c r="B116" s="1305" t="s">
        <v>172</v>
      </c>
      <c r="C116" s="1305"/>
      <c r="D116" s="1305"/>
      <c r="E116" s="1305"/>
      <c r="F116" s="1305"/>
      <c r="G116" s="1305"/>
      <c r="H116" s="1305"/>
      <c r="I116" s="1305"/>
      <c r="J116" s="1305"/>
      <c r="K116" s="492"/>
      <c r="L116" s="492"/>
    </row>
    <row r="117" spans="1:18" s="491" customFormat="1" ht="59.25" hidden="1" customHeight="1">
      <c r="B117" s="1305" t="s">
        <v>173</v>
      </c>
      <c r="C117" s="1305"/>
      <c r="D117" s="1305"/>
      <c r="E117" s="1305"/>
      <c r="F117" s="1305"/>
      <c r="G117" s="1305"/>
      <c r="H117" s="1305"/>
      <c r="I117" s="1305"/>
      <c r="J117" s="1305"/>
      <c r="K117" s="492"/>
      <c r="L117" s="492"/>
    </row>
    <row r="118" spans="1:18" s="491" customFormat="1" ht="6" customHeight="1">
      <c r="B118" s="262"/>
      <c r="C118" s="262"/>
      <c r="D118" s="262"/>
      <c r="E118" s="262"/>
      <c r="F118" s="262"/>
      <c r="G118" s="262"/>
      <c r="H118" s="262"/>
      <c r="I118" s="262"/>
      <c r="J118" s="262"/>
      <c r="K118" s="492"/>
      <c r="L118" s="492"/>
    </row>
    <row r="119" spans="1:18" s="269" customFormat="1" ht="18.75" customHeight="1">
      <c r="A119" s="277">
        <v>5</v>
      </c>
      <c r="B119" s="1311" t="s">
        <v>612</v>
      </c>
      <c r="C119" s="1311"/>
      <c r="D119" s="1311"/>
      <c r="E119" s="1311"/>
      <c r="F119" s="1311"/>
      <c r="G119" s="1311"/>
      <c r="H119" s="1311"/>
      <c r="I119" s="1311"/>
      <c r="J119" s="1311"/>
      <c r="L119" s="508"/>
      <c r="M119" s="271"/>
      <c r="N119" s="270"/>
      <c r="O119" s="270"/>
      <c r="P119" s="270"/>
      <c r="Q119" s="271"/>
      <c r="R119" s="270"/>
    </row>
    <row r="120" spans="1:18" s="265" customFormat="1" ht="30" customHeight="1">
      <c r="A120" s="488" t="s">
        <v>733</v>
      </c>
      <c r="B120" s="1305" t="s">
        <v>98</v>
      </c>
      <c r="C120" s="1305"/>
      <c r="D120" s="1305"/>
      <c r="E120" s="1305"/>
      <c r="F120" s="1305"/>
      <c r="G120" s="1305"/>
      <c r="H120" s="1305"/>
      <c r="I120" s="1305"/>
      <c r="J120" s="1305"/>
      <c r="L120" s="266"/>
      <c r="M120" s="267"/>
      <c r="N120" s="266"/>
      <c r="O120" s="266"/>
      <c r="P120" s="266"/>
      <c r="Q120" s="267"/>
      <c r="R120" s="266"/>
    </row>
    <row r="121" spans="1:18" s="265" customFormat="1" ht="30" customHeight="1">
      <c r="A121" s="488" t="s">
        <v>733</v>
      </c>
      <c r="B121" s="1305" t="s">
        <v>99</v>
      </c>
      <c r="C121" s="1305"/>
      <c r="D121" s="1305"/>
      <c r="E121" s="1305"/>
      <c r="F121" s="1305"/>
      <c r="G121" s="1305"/>
      <c r="H121" s="1305"/>
      <c r="I121" s="1305"/>
      <c r="J121" s="1305"/>
      <c r="L121" s="266"/>
      <c r="M121" s="267"/>
      <c r="N121" s="266"/>
      <c r="O121" s="266"/>
      <c r="P121" s="266"/>
      <c r="Q121" s="267"/>
      <c r="R121" s="266"/>
    </row>
    <row r="122" spans="1:18" s="265" customFormat="1" ht="18" customHeight="1">
      <c r="A122" s="279" t="s">
        <v>684</v>
      </c>
      <c r="B122" s="1305" t="s">
        <v>758</v>
      </c>
      <c r="C122" s="1305"/>
      <c r="D122" s="1305"/>
      <c r="E122" s="1305"/>
      <c r="F122" s="1305"/>
      <c r="G122" s="1305"/>
      <c r="H122" s="1305"/>
      <c r="I122" s="1305"/>
      <c r="J122" s="1305"/>
      <c r="L122" s="266"/>
      <c r="M122" s="267"/>
      <c r="N122" s="266"/>
      <c r="O122" s="266"/>
      <c r="P122" s="266"/>
      <c r="Q122" s="267"/>
      <c r="R122" s="266"/>
    </row>
    <row r="123" spans="1:18" s="265" customFormat="1" ht="18" customHeight="1">
      <c r="A123" s="279" t="s">
        <v>684</v>
      </c>
      <c r="B123" s="1305" t="s">
        <v>757</v>
      </c>
      <c r="C123" s="1305"/>
      <c r="D123" s="1305"/>
      <c r="E123" s="1305"/>
      <c r="F123" s="1305"/>
      <c r="G123" s="1305"/>
      <c r="H123" s="1305"/>
      <c r="I123" s="1305"/>
      <c r="J123" s="1305"/>
      <c r="L123" s="266"/>
      <c r="M123" s="267"/>
      <c r="N123" s="266"/>
      <c r="O123" s="266"/>
      <c r="P123" s="266"/>
      <c r="Q123" s="267"/>
      <c r="R123" s="266"/>
    </row>
    <row r="124" spans="1:18" s="265" customFormat="1" ht="25.5" customHeight="1">
      <c r="A124" s="268" t="s">
        <v>987</v>
      </c>
      <c r="B124" s="1311" t="s">
        <v>756</v>
      </c>
      <c r="C124" s="1311"/>
      <c r="D124" s="1311"/>
      <c r="E124" s="1311"/>
      <c r="F124" s="1311"/>
      <c r="G124" s="1311"/>
      <c r="H124" s="1311"/>
      <c r="I124" s="1311"/>
      <c r="J124" s="1311"/>
      <c r="L124" s="266"/>
      <c r="M124" s="267"/>
      <c r="N124" s="266"/>
      <c r="O124" s="266"/>
      <c r="P124" s="266"/>
      <c r="Q124" s="267"/>
      <c r="R124" s="266"/>
    </row>
    <row r="125" spans="1:18" s="265" customFormat="1" ht="66" customHeight="1">
      <c r="A125" s="277" t="s">
        <v>511</v>
      </c>
      <c r="B125" s="1305" t="s">
        <v>0</v>
      </c>
      <c r="C125" s="1305"/>
      <c r="D125" s="1305"/>
      <c r="E125" s="1305"/>
      <c r="F125" s="1305"/>
      <c r="G125" s="1305"/>
      <c r="H125" s="1305"/>
      <c r="I125" s="1305"/>
      <c r="J125" s="1305"/>
      <c r="L125" s="266"/>
      <c r="M125" s="267"/>
      <c r="N125" s="266"/>
      <c r="O125" s="266"/>
      <c r="P125" s="266"/>
      <c r="Q125" s="267"/>
      <c r="R125" s="266"/>
    </row>
    <row r="126" spans="1:18" s="265" customFormat="1" ht="52.5" hidden="1" customHeight="1">
      <c r="A126" s="277" t="s">
        <v>512</v>
      </c>
      <c r="B126" s="1305" t="s">
        <v>513</v>
      </c>
      <c r="C126" s="1305"/>
      <c r="D126" s="1305"/>
      <c r="E126" s="1305"/>
      <c r="F126" s="1305"/>
      <c r="G126" s="1305"/>
      <c r="H126" s="1305"/>
      <c r="I126" s="1305"/>
      <c r="J126" s="1305"/>
      <c r="L126" s="266"/>
      <c r="M126" s="267"/>
      <c r="N126" s="266"/>
      <c r="O126" s="266"/>
      <c r="P126" s="266"/>
      <c r="Q126" s="267"/>
      <c r="R126" s="266"/>
    </row>
    <row r="127" spans="1:18" s="265" customFormat="1" ht="54.75" customHeight="1">
      <c r="A127" s="277" t="s">
        <v>512</v>
      </c>
      <c r="B127" s="1305" t="s">
        <v>507</v>
      </c>
      <c r="C127" s="1305"/>
      <c r="D127" s="1305"/>
      <c r="E127" s="1305"/>
      <c r="F127" s="1305"/>
      <c r="G127" s="1305"/>
      <c r="H127" s="1305"/>
      <c r="I127" s="1305"/>
      <c r="J127" s="1305"/>
      <c r="L127" s="752"/>
      <c r="M127" s="267"/>
      <c r="N127" s="266"/>
      <c r="O127" s="266"/>
      <c r="P127" s="266"/>
      <c r="Q127" s="267"/>
      <c r="R127" s="266"/>
    </row>
    <row r="128" spans="1:18" s="265" customFormat="1" ht="21" customHeight="1">
      <c r="A128" s="268" t="s">
        <v>990</v>
      </c>
      <c r="B128" s="1311" t="s">
        <v>759</v>
      </c>
      <c r="C128" s="1311"/>
      <c r="D128" s="1311"/>
      <c r="E128" s="1311"/>
      <c r="F128" s="1311"/>
      <c r="G128" s="1311"/>
      <c r="H128" s="1311"/>
      <c r="I128" s="1311"/>
      <c r="J128" s="1311"/>
      <c r="L128" s="266"/>
      <c r="M128" s="267"/>
      <c r="N128" s="266"/>
      <c r="O128" s="266"/>
      <c r="P128" s="266"/>
      <c r="Q128" s="267"/>
      <c r="R128" s="266"/>
    </row>
    <row r="129" spans="1:18" s="265" customFormat="1" ht="20.25" customHeight="1">
      <c r="A129" s="272" t="s">
        <v>158</v>
      </c>
      <c r="B129" s="1305" t="s">
        <v>100</v>
      </c>
      <c r="C129" s="1305"/>
      <c r="D129" s="1305"/>
      <c r="E129" s="1305"/>
      <c r="F129" s="1305"/>
      <c r="G129" s="1305"/>
      <c r="H129" s="1305"/>
      <c r="I129" s="1305"/>
      <c r="J129" s="1305"/>
      <c r="L129" s="266"/>
      <c r="M129" s="267"/>
      <c r="N129" s="266"/>
      <c r="O129" s="266"/>
      <c r="P129" s="266"/>
      <c r="Q129" s="267"/>
      <c r="R129" s="266"/>
    </row>
    <row r="130" spans="1:18" s="265" customFormat="1" ht="30" customHeight="1">
      <c r="A130" s="272" t="s">
        <v>158</v>
      </c>
      <c r="B130" s="1305" t="s">
        <v>635</v>
      </c>
      <c r="C130" s="1305"/>
      <c r="D130" s="1305"/>
      <c r="E130" s="1305"/>
      <c r="F130" s="1305"/>
      <c r="G130" s="1305"/>
      <c r="H130" s="1305"/>
      <c r="I130" s="1305"/>
      <c r="J130" s="1305"/>
      <c r="L130" s="266"/>
      <c r="M130" s="267"/>
      <c r="N130" s="266"/>
      <c r="O130" s="266"/>
      <c r="P130" s="266"/>
      <c r="Q130" s="267"/>
      <c r="R130" s="266"/>
    </row>
    <row r="131" spans="1:18" s="265" customFormat="1" ht="33" customHeight="1">
      <c r="A131" s="272" t="s">
        <v>158</v>
      </c>
      <c r="B131" s="1305" t="s">
        <v>651</v>
      </c>
      <c r="C131" s="1305"/>
      <c r="D131" s="1305"/>
      <c r="E131" s="1305"/>
      <c r="F131" s="1305"/>
      <c r="G131" s="1305"/>
      <c r="H131" s="1305"/>
      <c r="I131" s="1305"/>
      <c r="J131" s="1305"/>
      <c r="L131" s="278"/>
      <c r="M131" s="267"/>
      <c r="N131" s="266"/>
      <c r="O131" s="266"/>
      <c r="P131" s="266"/>
      <c r="Q131" s="267"/>
      <c r="R131" s="266"/>
    </row>
    <row r="132" spans="1:18" s="265" customFormat="1" ht="21" customHeight="1">
      <c r="A132" s="268" t="s">
        <v>992</v>
      </c>
      <c r="B132" s="1311" t="s">
        <v>652</v>
      </c>
      <c r="C132" s="1311"/>
      <c r="D132" s="1311"/>
      <c r="E132" s="1311"/>
      <c r="F132" s="1311"/>
      <c r="G132" s="1311"/>
      <c r="H132" s="1311"/>
      <c r="I132" s="1311"/>
      <c r="J132" s="1311"/>
      <c r="L132" s="266"/>
      <c r="M132" s="267"/>
      <c r="N132" s="266"/>
      <c r="O132" s="266"/>
      <c r="P132" s="266"/>
      <c r="Q132" s="267"/>
      <c r="R132" s="266"/>
    </row>
    <row r="133" spans="1:18" s="265" customFormat="1" ht="24" customHeight="1">
      <c r="A133" s="277" t="s">
        <v>183</v>
      </c>
      <c r="B133" s="1305" t="s">
        <v>822</v>
      </c>
      <c r="C133" s="1305"/>
      <c r="D133" s="1305"/>
      <c r="E133" s="1305"/>
      <c r="F133" s="1305"/>
      <c r="G133" s="1305"/>
      <c r="H133" s="1305"/>
      <c r="I133" s="1305"/>
      <c r="J133" s="1305"/>
      <c r="L133" s="266"/>
      <c r="M133" s="267"/>
      <c r="N133" s="266"/>
      <c r="O133" s="266"/>
      <c r="P133" s="266"/>
      <c r="Q133" s="267"/>
      <c r="R133" s="266"/>
    </row>
    <row r="134" spans="1:18" s="265" customFormat="1" ht="31.5" customHeight="1">
      <c r="A134" s="509" t="s">
        <v>684</v>
      </c>
      <c r="B134" s="1305" t="s">
        <v>824</v>
      </c>
      <c r="C134" s="1305"/>
      <c r="D134" s="1305"/>
      <c r="E134" s="1305"/>
      <c r="F134" s="1305"/>
      <c r="G134" s="1305"/>
      <c r="H134" s="1305"/>
      <c r="I134" s="1305"/>
      <c r="J134" s="1305"/>
      <c r="L134" s="266"/>
      <c r="M134" s="267"/>
      <c r="N134" s="266"/>
      <c r="O134" s="266"/>
      <c r="P134" s="266"/>
      <c r="Q134" s="267"/>
      <c r="R134" s="266"/>
    </row>
    <row r="135" spans="1:18" s="265" customFormat="1" ht="31.5" customHeight="1">
      <c r="A135" s="509" t="s">
        <v>684</v>
      </c>
      <c r="B135" s="1305" t="s">
        <v>825</v>
      </c>
      <c r="C135" s="1305"/>
      <c r="D135" s="1305"/>
      <c r="E135" s="1305"/>
      <c r="F135" s="1305"/>
      <c r="G135" s="1305"/>
      <c r="H135" s="1305"/>
      <c r="I135" s="1305"/>
      <c r="J135" s="1305"/>
      <c r="L135" s="266"/>
      <c r="M135" s="267"/>
      <c r="N135" s="266"/>
      <c r="O135" s="266"/>
      <c r="P135" s="266"/>
      <c r="Q135" s="267"/>
      <c r="R135" s="266"/>
    </row>
    <row r="136" spans="1:18" s="265" customFormat="1" ht="16.5" customHeight="1">
      <c r="A136" s="509" t="s">
        <v>684</v>
      </c>
      <c r="B136" s="1305" t="s">
        <v>826</v>
      </c>
      <c r="C136" s="1305"/>
      <c r="D136" s="1305"/>
      <c r="E136" s="1305"/>
      <c r="F136" s="1305"/>
      <c r="G136" s="1305"/>
      <c r="H136" s="1305"/>
      <c r="I136" s="1305"/>
      <c r="J136" s="1305"/>
      <c r="L136" s="266"/>
      <c r="M136" s="267"/>
      <c r="N136" s="266"/>
      <c r="O136" s="266"/>
      <c r="P136" s="266"/>
      <c r="Q136" s="267"/>
      <c r="R136" s="266"/>
    </row>
    <row r="137" spans="1:18" s="265" customFormat="1" ht="16.5" customHeight="1">
      <c r="A137" s="509" t="s">
        <v>684</v>
      </c>
      <c r="B137" s="1305" t="s">
        <v>827</v>
      </c>
      <c r="C137" s="1305"/>
      <c r="D137" s="1305"/>
      <c r="E137" s="1305"/>
      <c r="F137" s="1305"/>
      <c r="G137" s="1305"/>
      <c r="H137" s="1305"/>
      <c r="I137" s="1305"/>
      <c r="J137" s="1305"/>
      <c r="L137" s="266"/>
      <c r="M137" s="267"/>
      <c r="N137" s="266"/>
      <c r="O137" s="266"/>
      <c r="P137" s="266"/>
      <c r="Q137" s="267"/>
      <c r="R137" s="266"/>
    </row>
    <row r="138" spans="1:18" s="265" customFormat="1" ht="16.5" customHeight="1">
      <c r="A138" s="509" t="s">
        <v>684</v>
      </c>
      <c r="B138" s="1305" t="s">
        <v>828</v>
      </c>
      <c r="C138" s="1305"/>
      <c r="D138" s="1305"/>
      <c r="E138" s="1305"/>
      <c r="F138" s="1305"/>
      <c r="G138" s="1305"/>
      <c r="H138" s="1305"/>
      <c r="I138" s="1305"/>
      <c r="J138" s="1305"/>
      <c r="L138" s="266"/>
      <c r="M138" s="267"/>
      <c r="N138" s="266"/>
      <c r="O138" s="266"/>
      <c r="P138" s="266"/>
      <c r="Q138" s="267"/>
      <c r="R138" s="266"/>
    </row>
    <row r="139" spans="1:18" s="265" customFormat="1" ht="47.25" customHeight="1">
      <c r="A139" s="277" t="s">
        <v>184</v>
      </c>
      <c r="B139" s="1305" t="s">
        <v>1045</v>
      </c>
      <c r="C139" s="1305"/>
      <c r="D139" s="1305"/>
      <c r="E139" s="1305"/>
      <c r="F139" s="1305"/>
      <c r="G139" s="1305"/>
      <c r="H139" s="1305"/>
      <c r="I139" s="1305"/>
      <c r="J139" s="1305"/>
      <c r="L139" s="266"/>
      <c r="M139" s="267"/>
      <c r="N139" s="266"/>
      <c r="O139" s="266"/>
      <c r="P139" s="266"/>
      <c r="Q139" s="267"/>
      <c r="R139" s="266"/>
    </row>
    <row r="140" spans="1:18" s="265" customFormat="1" ht="3.75" customHeight="1">
      <c r="A140" s="277"/>
      <c r="B140" s="262"/>
      <c r="C140" s="262"/>
      <c r="D140" s="262"/>
      <c r="E140" s="262"/>
      <c r="F140" s="262"/>
      <c r="G140" s="262"/>
      <c r="H140" s="262"/>
      <c r="I140" s="262"/>
      <c r="J140" s="262"/>
      <c r="L140" s="266"/>
      <c r="M140" s="267"/>
      <c r="N140" s="266"/>
      <c r="O140" s="266"/>
      <c r="P140" s="266"/>
      <c r="Q140" s="267"/>
      <c r="R140" s="266"/>
    </row>
    <row r="141" spans="1:18" s="265" customFormat="1" ht="45" customHeight="1">
      <c r="A141" s="277" t="s">
        <v>185</v>
      </c>
      <c r="B141" s="1305" t="s">
        <v>119</v>
      </c>
      <c r="C141" s="1305"/>
      <c r="D141" s="1305"/>
      <c r="E141" s="1305"/>
      <c r="F141" s="1305"/>
      <c r="G141" s="1305"/>
      <c r="H141" s="1305"/>
      <c r="I141" s="1305"/>
      <c r="J141" s="1305"/>
      <c r="L141" s="266"/>
      <c r="M141" s="267"/>
      <c r="N141" s="266"/>
      <c r="O141" s="266"/>
      <c r="P141" s="266"/>
      <c r="Q141" s="267"/>
      <c r="R141" s="266"/>
    </row>
    <row r="142" spans="1:18" s="265" customFormat="1" ht="17.25" customHeight="1">
      <c r="A142" s="509" t="s">
        <v>684</v>
      </c>
      <c r="B142" s="1305" t="s">
        <v>829</v>
      </c>
      <c r="C142" s="1305"/>
      <c r="D142" s="1305"/>
      <c r="E142" s="1305"/>
      <c r="F142" s="1305"/>
      <c r="G142" s="1305"/>
      <c r="H142" s="1305"/>
      <c r="I142" s="1305"/>
      <c r="J142" s="1305"/>
      <c r="L142" s="266"/>
      <c r="M142" s="267"/>
      <c r="N142" s="266"/>
      <c r="O142" s="266"/>
      <c r="P142" s="266"/>
      <c r="Q142" s="267"/>
      <c r="R142" s="266"/>
    </row>
    <row r="143" spans="1:18" s="265" customFormat="1" ht="18.75" customHeight="1">
      <c r="A143" s="509" t="s">
        <v>684</v>
      </c>
      <c r="B143" s="1305" t="s">
        <v>830</v>
      </c>
      <c r="C143" s="1305"/>
      <c r="D143" s="1305"/>
      <c r="E143" s="1305"/>
      <c r="F143" s="1305"/>
      <c r="G143" s="1305"/>
      <c r="H143" s="1305"/>
      <c r="I143" s="1305"/>
      <c r="J143" s="1305"/>
      <c r="L143" s="266"/>
      <c r="M143" s="267"/>
      <c r="N143" s="266"/>
      <c r="O143" s="266"/>
      <c r="P143" s="266"/>
      <c r="Q143" s="267"/>
      <c r="R143" s="266"/>
    </row>
    <row r="144" spans="1:18" s="265" customFormat="1" ht="18.75" customHeight="1">
      <c r="A144" s="277" t="s">
        <v>994</v>
      </c>
      <c r="B144" s="1311" t="s">
        <v>653</v>
      </c>
      <c r="C144" s="1311"/>
      <c r="D144" s="1311"/>
      <c r="E144" s="1311"/>
      <c r="F144" s="1311"/>
      <c r="G144" s="1311"/>
      <c r="H144" s="1311"/>
      <c r="I144" s="1311"/>
      <c r="J144" s="1311"/>
      <c r="L144" s="266"/>
      <c r="M144" s="267"/>
      <c r="N144" s="266"/>
      <c r="O144" s="266"/>
      <c r="P144" s="266"/>
      <c r="Q144" s="267"/>
      <c r="R144" s="266"/>
    </row>
    <row r="145" spans="1:18" s="265" customFormat="1" ht="45" customHeight="1">
      <c r="A145" s="509"/>
      <c r="B145" s="1305" t="s">
        <v>606</v>
      </c>
      <c r="C145" s="1305"/>
      <c r="D145" s="1305"/>
      <c r="E145" s="1305"/>
      <c r="F145" s="1305"/>
      <c r="G145" s="1305"/>
      <c r="H145" s="1305"/>
      <c r="I145" s="1305"/>
      <c r="J145" s="1305"/>
      <c r="L145" s="266"/>
      <c r="M145" s="267"/>
      <c r="N145" s="266"/>
      <c r="O145" s="266"/>
      <c r="P145" s="266"/>
      <c r="Q145" s="267"/>
      <c r="R145" s="266"/>
    </row>
    <row r="146" spans="1:18" s="265" customFormat="1" ht="19.5" customHeight="1">
      <c r="A146" s="277" t="s">
        <v>997</v>
      </c>
      <c r="B146" s="1311" t="s">
        <v>517</v>
      </c>
      <c r="C146" s="1311"/>
      <c r="D146" s="1311"/>
      <c r="E146" s="1311"/>
      <c r="F146" s="1311"/>
      <c r="G146" s="1311"/>
      <c r="H146" s="1311"/>
      <c r="I146" s="1311"/>
      <c r="J146" s="1311"/>
      <c r="L146" s="266"/>
      <c r="M146" s="267"/>
      <c r="N146" s="266"/>
      <c r="O146" s="266"/>
      <c r="P146" s="266"/>
      <c r="Q146" s="267"/>
      <c r="R146" s="266"/>
    </row>
    <row r="147" spans="1:18" s="265" customFormat="1" ht="33.75" customHeight="1">
      <c r="A147" s="488"/>
      <c r="B147" s="1305" t="s">
        <v>654</v>
      </c>
      <c r="C147" s="1305"/>
      <c r="D147" s="1305"/>
      <c r="E147" s="1305"/>
      <c r="F147" s="1305"/>
      <c r="G147" s="1305"/>
      <c r="H147" s="1305"/>
      <c r="I147" s="1305"/>
      <c r="J147" s="1305"/>
      <c r="L147" s="266"/>
      <c r="M147" s="267"/>
      <c r="N147" s="266"/>
      <c r="O147" s="266"/>
      <c r="P147" s="266"/>
      <c r="Q147" s="267"/>
      <c r="R147" s="266"/>
    </row>
    <row r="148" spans="1:18" s="265" customFormat="1" ht="15.75" hidden="1" customHeight="1">
      <c r="A148" s="488" t="s">
        <v>578</v>
      </c>
      <c r="B148" s="1305" t="s">
        <v>550</v>
      </c>
      <c r="C148" s="1305"/>
      <c r="D148" s="1305"/>
      <c r="E148" s="1305"/>
      <c r="F148" s="1305"/>
      <c r="G148" s="1305"/>
      <c r="H148" s="1305"/>
      <c r="I148" s="1305"/>
      <c r="J148" s="1305"/>
      <c r="L148" s="266"/>
      <c r="M148" s="267"/>
      <c r="N148" s="266"/>
      <c r="O148" s="266"/>
      <c r="P148" s="266"/>
      <c r="Q148" s="267"/>
      <c r="R148" s="266"/>
    </row>
    <row r="149" spans="1:18" s="265" customFormat="1" ht="21" hidden="1" customHeight="1">
      <c r="A149" s="268" t="s">
        <v>1005</v>
      </c>
      <c r="B149" s="1311" t="s">
        <v>655</v>
      </c>
      <c r="C149" s="1311"/>
      <c r="D149" s="1311"/>
      <c r="E149" s="1311"/>
      <c r="F149" s="1311"/>
      <c r="G149" s="1311"/>
      <c r="H149" s="1311"/>
      <c r="I149" s="1311"/>
      <c r="J149" s="1311"/>
      <c r="L149" s="266"/>
      <c r="M149" s="267"/>
      <c r="N149" s="266"/>
      <c r="O149" s="266"/>
      <c r="P149" s="266"/>
      <c r="Q149" s="267"/>
      <c r="R149" s="266"/>
    </row>
    <row r="150" spans="1:18" s="265" customFormat="1" ht="45" hidden="1" customHeight="1">
      <c r="A150" s="488" t="s">
        <v>578</v>
      </c>
      <c r="B150" s="1305" t="s">
        <v>607</v>
      </c>
      <c r="C150" s="1305"/>
      <c r="D150" s="1305"/>
      <c r="E150" s="1305"/>
      <c r="F150" s="1305"/>
      <c r="G150" s="1305"/>
      <c r="H150" s="1305"/>
      <c r="I150" s="1305"/>
      <c r="J150" s="1305"/>
      <c r="L150" s="266"/>
      <c r="M150" s="267"/>
      <c r="N150" s="266"/>
      <c r="O150" s="266"/>
      <c r="P150" s="266"/>
      <c r="Q150" s="267"/>
      <c r="R150" s="266"/>
    </row>
    <row r="151" spans="1:18" s="265" customFormat="1" ht="78" customHeight="1">
      <c r="A151" s="488" t="s">
        <v>578</v>
      </c>
      <c r="B151" s="1305" t="s">
        <v>960</v>
      </c>
      <c r="C151" s="1305"/>
      <c r="D151" s="1305"/>
      <c r="E151" s="1305"/>
      <c r="F151" s="1305"/>
      <c r="G151" s="1305"/>
      <c r="H151" s="1305"/>
      <c r="I151" s="1305"/>
      <c r="J151" s="1305"/>
      <c r="L151" s="266"/>
      <c r="M151" s="267"/>
      <c r="N151" s="266"/>
      <c r="O151" s="266"/>
      <c r="P151" s="266"/>
      <c r="Q151" s="267"/>
      <c r="R151" s="266"/>
    </row>
    <row r="152" spans="1:18" s="265" customFormat="1" ht="19.5" customHeight="1">
      <c r="A152" s="268" t="s">
        <v>1000</v>
      </c>
      <c r="B152" s="1311" t="s">
        <v>656</v>
      </c>
      <c r="C152" s="1311"/>
      <c r="D152" s="1311"/>
      <c r="E152" s="1311"/>
      <c r="F152" s="1311"/>
      <c r="G152" s="1311"/>
      <c r="H152" s="1311"/>
      <c r="I152" s="1311"/>
      <c r="J152" s="1311"/>
      <c r="L152" s="266"/>
      <c r="M152" s="267"/>
      <c r="N152" s="266"/>
      <c r="O152" s="266"/>
      <c r="P152" s="266"/>
      <c r="Q152" s="267"/>
      <c r="R152" s="266"/>
    </row>
    <row r="153" spans="1:18" s="265" customFormat="1" ht="23.25" customHeight="1">
      <c r="A153" s="268" t="s">
        <v>514</v>
      </c>
      <c r="B153" s="1311" t="s">
        <v>746</v>
      </c>
      <c r="C153" s="1311"/>
      <c r="D153" s="1311"/>
      <c r="E153" s="1311"/>
      <c r="F153" s="1311"/>
      <c r="G153" s="1311"/>
      <c r="H153" s="1311"/>
      <c r="I153" s="1311"/>
      <c r="J153" s="1311"/>
      <c r="L153" s="266"/>
      <c r="M153" s="267"/>
      <c r="N153" s="266"/>
      <c r="O153" s="266"/>
      <c r="P153" s="266"/>
      <c r="Q153" s="267"/>
      <c r="R153" s="266"/>
    </row>
    <row r="154" spans="1:18" s="265" customFormat="1" ht="30.75" customHeight="1">
      <c r="A154" s="272"/>
      <c r="B154" s="1305" t="s">
        <v>1353</v>
      </c>
      <c r="C154" s="1305"/>
      <c r="D154" s="1305"/>
      <c r="E154" s="1305"/>
      <c r="F154" s="1305"/>
      <c r="G154" s="1305"/>
      <c r="H154" s="1305"/>
      <c r="I154" s="1305"/>
      <c r="J154" s="1305"/>
      <c r="L154" s="266"/>
      <c r="M154" s="267"/>
      <c r="N154" s="266"/>
      <c r="O154" s="266"/>
      <c r="P154" s="266"/>
      <c r="Q154" s="267"/>
      <c r="R154" s="266"/>
    </row>
    <row r="155" spans="1:18" s="265" customFormat="1" ht="30.75" customHeight="1">
      <c r="A155" s="488" t="s">
        <v>733</v>
      </c>
      <c r="B155" s="1305" t="s">
        <v>751</v>
      </c>
      <c r="C155" s="1305"/>
      <c r="D155" s="1305"/>
      <c r="E155" s="1305"/>
      <c r="F155" s="1305"/>
      <c r="G155" s="1305"/>
      <c r="H155" s="1305"/>
      <c r="I155" s="1305"/>
      <c r="J155" s="1305"/>
      <c r="L155" s="266"/>
      <c r="M155" s="267"/>
      <c r="N155" s="266"/>
      <c r="O155" s="266"/>
      <c r="P155" s="266"/>
      <c r="Q155" s="267"/>
      <c r="R155" s="266"/>
    </row>
    <row r="156" spans="1:18" s="265" customFormat="1" ht="35.25" customHeight="1">
      <c r="A156" s="488" t="s">
        <v>733</v>
      </c>
      <c r="B156" s="1305" t="s">
        <v>750</v>
      </c>
      <c r="C156" s="1305"/>
      <c r="D156" s="1305"/>
      <c r="E156" s="1305"/>
      <c r="F156" s="1305"/>
      <c r="G156" s="1305"/>
      <c r="H156" s="1305"/>
      <c r="I156" s="1305"/>
      <c r="J156" s="1305"/>
      <c r="L156" s="266"/>
      <c r="M156" s="267"/>
      <c r="N156" s="266"/>
      <c r="O156" s="266"/>
      <c r="P156" s="266"/>
      <c r="Q156" s="267"/>
      <c r="R156" s="266"/>
    </row>
    <row r="157" spans="1:18" s="265" customFormat="1" ht="108" customHeight="1">
      <c r="A157" s="488" t="s">
        <v>733</v>
      </c>
      <c r="B157" s="1305" t="s">
        <v>553</v>
      </c>
      <c r="C157" s="1305"/>
      <c r="D157" s="1305"/>
      <c r="E157" s="1305"/>
      <c r="F157" s="1305"/>
      <c r="G157" s="1305"/>
      <c r="H157" s="1305"/>
      <c r="I157" s="1305"/>
      <c r="J157" s="1305"/>
      <c r="L157" s="266"/>
      <c r="M157" s="267"/>
      <c r="N157" s="266"/>
      <c r="O157" s="266"/>
      <c r="P157" s="266"/>
      <c r="Q157" s="267"/>
      <c r="R157" s="266"/>
    </row>
    <row r="158" spans="1:18" s="265" customFormat="1" ht="29.25" customHeight="1">
      <c r="A158" s="268" t="s">
        <v>515</v>
      </c>
      <c r="B158" s="1311" t="s">
        <v>753</v>
      </c>
      <c r="C158" s="1311"/>
      <c r="D158" s="1311"/>
      <c r="E158" s="1311"/>
      <c r="F158" s="1311"/>
      <c r="G158" s="1311"/>
      <c r="H158" s="1311"/>
      <c r="I158" s="1311"/>
      <c r="J158" s="1311"/>
      <c r="L158" s="266"/>
      <c r="M158" s="267"/>
      <c r="N158" s="266"/>
      <c r="O158" s="266"/>
      <c r="P158" s="266"/>
      <c r="Q158" s="267"/>
      <c r="R158" s="266"/>
    </row>
    <row r="159" spans="1:18" s="265" customFormat="1" ht="17.25" customHeight="1">
      <c r="A159" s="272"/>
      <c r="B159" s="1305" t="s">
        <v>516</v>
      </c>
      <c r="C159" s="1305"/>
      <c r="D159" s="1305"/>
      <c r="E159" s="1305"/>
      <c r="F159" s="1305"/>
      <c r="G159" s="1305"/>
      <c r="H159" s="1305"/>
      <c r="I159" s="1305"/>
      <c r="J159" s="1305"/>
      <c r="L159" s="266"/>
      <c r="M159" s="267"/>
      <c r="N159" s="266"/>
      <c r="O159" s="266"/>
      <c r="P159" s="266"/>
      <c r="Q159" s="267"/>
      <c r="R159" s="266"/>
    </row>
    <row r="160" spans="1:18" s="265" customFormat="1" ht="33.75" customHeight="1">
      <c r="A160" s="488" t="s">
        <v>733</v>
      </c>
      <c r="B160" s="1305" t="s">
        <v>754</v>
      </c>
      <c r="C160" s="1305"/>
      <c r="D160" s="1305"/>
      <c r="E160" s="1305"/>
      <c r="F160" s="1305"/>
      <c r="G160" s="1305"/>
      <c r="H160" s="1305"/>
      <c r="I160" s="1305"/>
      <c r="J160" s="1305"/>
      <c r="L160" s="266"/>
      <c r="M160" s="267"/>
      <c r="N160" s="266"/>
      <c r="O160" s="266"/>
      <c r="P160" s="266"/>
      <c r="Q160" s="267"/>
      <c r="R160" s="266"/>
    </row>
    <row r="161" spans="1:24" s="265" customFormat="1" ht="26.25" customHeight="1">
      <c r="A161" s="488" t="s">
        <v>733</v>
      </c>
      <c r="B161" s="1305" t="s">
        <v>755</v>
      </c>
      <c r="C161" s="1305"/>
      <c r="D161" s="1305"/>
      <c r="E161" s="1305"/>
      <c r="F161" s="1305"/>
      <c r="G161" s="1305"/>
      <c r="H161" s="1305"/>
      <c r="I161" s="1305"/>
      <c r="J161" s="1305"/>
      <c r="L161" s="266"/>
      <c r="M161" s="267"/>
      <c r="N161" s="266"/>
      <c r="O161" s="266"/>
      <c r="P161" s="266"/>
      <c r="Q161" s="267"/>
      <c r="R161" s="266"/>
    </row>
    <row r="162" spans="1:24" s="265" customFormat="1" ht="17.25" hidden="1" customHeight="1">
      <c r="A162" s="272"/>
      <c r="B162" s="1305" t="s">
        <v>1355</v>
      </c>
      <c r="C162" s="1305"/>
      <c r="D162" s="1305"/>
      <c r="E162" s="1305"/>
      <c r="F162" s="1305"/>
      <c r="G162" s="1305"/>
      <c r="H162" s="1305"/>
      <c r="I162" s="1305"/>
      <c r="J162" s="1305"/>
      <c r="L162" s="266"/>
      <c r="M162" s="267"/>
      <c r="N162" s="266"/>
      <c r="O162" s="266"/>
      <c r="P162" s="266"/>
      <c r="Q162" s="267"/>
      <c r="R162" s="266"/>
    </row>
    <row r="163" spans="1:24" s="265" customFormat="1" ht="14.25" hidden="1" customHeight="1">
      <c r="A163" s="272"/>
      <c r="B163" s="1305" t="s">
        <v>1356</v>
      </c>
      <c r="C163" s="1305"/>
      <c r="D163" s="1305"/>
      <c r="E163" s="1305"/>
      <c r="F163" s="1305"/>
      <c r="G163" s="1305"/>
      <c r="H163" s="1305"/>
      <c r="I163" s="1305"/>
      <c r="J163" s="1305"/>
      <c r="L163" s="266"/>
      <c r="M163" s="267"/>
      <c r="N163" s="266"/>
      <c r="O163" s="266"/>
      <c r="P163" s="266"/>
      <c r="Q163" s="267"/>
      <c r="R163" s="266"/>
    </row>
    <row r="164" spans="1:24" s="265" customFormat="1" ht="14.25" customHeight="1">
      <c r="A164" s="272"/>
      <c r="B164" s="262"/>
      <c r="C164" s="262"/>
      <c r="D164" s="262"/>
      <c r="E164" s="262"/>
      <c r="F164" s="262"/>
      <c r="G164" s="262"/>
      <c r="H164" s="262"/>
      <c r="I164" s="262"/>
      <c r="J164" s="262"/>
      <c r="L164" s="266"/>
      <c r="M164" s="267"/>
      <c r="N164" s="266"/>
      <c r="O164" s="266"/>
      <c r="P164" s="266"/>
      <c r="Q164" s="267"/>
      <c r="R164" s="266"/>
    </row>
    <row r="165" spans="1:24" s="265" customFormat="1" ht="22.5" customHeight="1">
      <c r="A165" s="268" t="s">
        <v>657</v>
      </c>
      <c r="B165" s="1311" t="s">
        <v>811</v>
      </c>
      <c r="C165" s="1311"/>
      <c r="D165" s="1311"/>
      <c r="E165" s="1311"/>
      <c r="F165" s="1311"/>
      <c r="G165" s="1311"/>
      <c r="H165" s="1311"/>
      <c r="I165" s="1311"/>
      <c r="J165" s="1311"/>
      <c r="L165" s="266"/>
      <c r="M165" s="267"/>
      <c r="N165" s="266"/>
      <c r="O165" s="266"/>
      <c r="P165" s="266"/>
      <c r="Q165" s="267"/>
      <c r="R165" s="266"/>
    </row>
    <row r="166" spans="1:24" s="265" customFormat="1" ht="81.75" customHeight="1">
      <c r="A166" s="488" t="s">
        <v>733</v>
      </c>
      <c r="B166" s="1305" t="s">
        <v>551</v>
      </c>
      <c r="C166" s="1305"/>
      <c r="D166" s="1305"/>
      <c r="E166" s="1305"/>
      <c r="F166" s="1305"/>
      <c r="G166" s="1305"/>
      <c r="H166" s="1305"/>
      <c r="I166" s="1305"/>
      <c r="J166" s="1305"/>
      <c r="L166" s="266"/>
      <c r="M166" s="267"/>
      <c r="N166" s="266"/>
      <c r="O166" s="266"/>
      <c r="P166" s="266"/>
      <c r="Q166" s="267"/>
      <c r="R166" s="266"/>
    </row>
    <row r="167" spans="1:24" s="265" customFormat="1" ht="56.25" customHeight="1">
      <c r="A167" s="488" t="s">
        <v>733</v>
      </c>
      <c r="B167" s="1305" t="s">
        <v>1020</v>
      </c>
      <c r="C167" s="1305"/>
      <c r="D167" s="1305"/>
      <c r="E167" s="1305"/>
      <c r="F167" s="1305"/>
      <c r="G167" s="1305"/>
      <c r="H167" s="1305"/>
      <c r="I167" s="1305"/>
      <c r="J167" s="1305"/>
      <c r="L167" s="266"/>
      <c r="M167" s="267"/>
      <c r="N167" s="266">
        <f>102873854-3640906</f>
        <v>99232948</v>
      </c>
      <c r="O167" s="266"/>
      <c r="P167" s="266"/>
      <c r="Q167" s="267"/>
      <c r="R167" s="266"/>
    </row>
    <row r="168" spans="1:24" s="265" customFormat="1" ht="21" customHeight="1">
      <c r="A168" s="488" t="s">
        <v>733</v>
      </c>
      <c r="B168" s="1305" t="s">
        <v>821</v>
      </c>
      <c r="C168" s="1305"/>
      <c r="D168" s="1305"/>
      <c r="E168" s="1305"/>
      <c r="F168" s="1305"/>
      <c r="G168" s="1305"/>
      <c r="H168" s="1305"/>
      <c r="I168" s="1305"/>
      <c r="J168" s="1305"/>
      <c r="L168" s="266"/>
      <c r="M168" s="267"/>
      <c r="N168" s="266"/>
      <c r="O168" s="266"/>
      <c r="P168" s="266"/>
      <c r="Q168" s="267"/>
      <c r="R168" s="266"/>
    </row>
    <row r="169" spans="1:24" ht="6.75" customHeight="1">
      <c r="L169" s="255"/>
      <c r="M169" s="256"/>
      <c r="N169" s="255"/>
      <c r="R169" s="255"/>
    </row>
    <row r="170" spans="1:24" ht="16.5" customHeight="1">
      <c r="A170" s="281" t="s">
        <v>823</v>
      </c>
      <c r="B170" s="1317" t="s">
        <v>416</v>
      </c>
      <c r="C170" s="1317"/>
      <c r="D170" s="1317"/>
      <c r="E170" s="1317"/>
      <c r="F170" s="1317"/>
      <c r="G170" s="1317"/>
      <c r="H170" s="1317"/>
      <c r="I170" s="1317"/>
      <c r="J170" s="1317"/>
      <c r="L170" s="255"/>
      <c r="M170" s="256"/>
      <c r="N170" s="255"/>
      <c r="R170" s="255"/>
    </row>
    <row r="171" spans="1:24" ht="9" customHeight="1">
      <c r="L171" s="255"/>
      <c r="M171" s="256"/>
      <c r="N171" s="255"/>
      <c r="R171" s="255"/>
    </row>
    <row r="172" spans="1:24" ht="18" customHeight="1">
      <c r="A172" s="754" t="s">
        <v>976</v>
      </c>
      <c r="B172" s="755" t="s">
        <v>702</v>
      </c>
      <c r="C172" s="756"/>
      <c r="D172" s="756"/>
      <c r="E172" s="756"/>
      <c r="F172" s="756"/>
      <c r="G172" s="756"/>
      <c r="H172" s="819" t="s">
        <v>792</v>
      </c>
      <c r="I172" s="820"/>
      <c r="J172" s="819" t="s">
        <v>791</v>
      </c>
      <c r="L172" s="250" t="s">
        <v>1097</v>
      </c>
      <c r="N172" s="250" t="s">
        <v>1098</v>
      </c>
      <c r="Q172" s="765"/>
      <c r="R172" s="255"/>
      <c r="S172" s="762"/>
      <c r="T172" s="762"/>
      <c r="U172" s="762"/>
      <c r="V172" s="762"/>
      <c r="W172" s="762"/>
      <c r="X172" s="762"/>
    </row>
    <row r="173" spans="1:24" ht="8.25" customHeight="1">
      <c r="A173" s="754"/>
      <c r="B173" s="755"/>
      <c r="C173" s="756"/>
      <c r="D173" s="756"/>
      <c r="E173" s="756"/>
      <c r="F173" s="756"/>
      <c r="G173" s="756"/>
      <c r="H173" s="757"/>
      <c r="I173" s="820"/>
      <c r="J173" s="757"/>
      <c r="Q173" s="765"/>
      <c r="R173" s="255"/>
      <c r="S173" s="762"/>
      <c r="T173" s="762"/>
      <c r="U173" s="762"/>
      <c r="V173" s="762"/>
      <c r="W173" s="762"/>
      <c r="X173" s="762"/>
    </row>
    <row r="174" spans="1:24" s="758" customFormat="1" ht="18" customHeight="1">
      <c r="B174" s="759" t="s">
        <v>692</v>
      </c>
      <c r="C174" s="760"/>
      <c r="D174" s="760"/>
      <c r="E174" s="760"/>
      <c r="F174" s="760"/>
      <c r="G174" s="760"/>
      <c r="H174" s="282">
        <f>H175+H176</f>
        <v>4546287066</v>
      </c>
      <c r="I174" s="282">
        <f>I175+I176</f>
        <v>0</v>
      </c>
      <c r="J174" s="282">
        <f>J175+J176</f>
        <v>8876738336</v>
      </c>
      <c r="L174" s="250"/>
      <c r="M174" s="761"/>
      <c r="N174" s="250"/>
      <c r="O174" s="255"/>
      <c r="P174" s="255"/>
      <c r="Q174" s="765"/>
      <c r="R174" s="250"/>
      <c r="S174" s="762"/>
      <c r="T174" s="762"/>
      <c r="U174" s="762"/>
      <c r="V174" s="762"/>
      <c r="W174" s="762"/>
      <c r="X174" s="762"/>
    </row>
    <row r="175" spans="1:24" s="758" customFormat="1" ht="18" customHeight="1">
      <c r="B175" s="763" t="s">
        <v>816</v>
      </c>
      <c r="C175" s="760"/>
      <c r="D175" s="760"/>
      <c r="E175" s="760"/>
      <c r="F175" s="760"/>
      <c r="G175" s="760"/>
      <c r="H175" s="283">
        <f>3835921685+710365381</f>
        <v>4546287066</v>
      </c>
      <c r="I175" s="282"/>
      <c r="J175" s="283">
        <v>8876738336</v>
      </c>
      <c r="L175" s="250"/>
      <c r="M175" s="761"/>
      <c r="N175" s="250"/>
      <c r="O175" s="255"/>
      <c r="P175" s="255"/>
      <c r="Q175" s="765"/>
      <c r="R175" s="250"/>
      <c r="S175" s="762"/>
      <c r="T175" s="762"/>
      <c r="U175" s="762"/>
      <c r="V175" s="762"/>
      <c r="W175" s="762"/>
      <c r="X175" s="762"/>
    </row>
    <row r="176" spans="1:24" s="762" customFormat="1" ht="20.25" customHeight="1">
      <c r="B176" s="763" t="s">
        <v>817</v>
      </c>
      <c r="C176" s="764"/>
      <c r="D176" s="764"/>
      <c r="E176" s="764"/>
      <c r="F176" s="764"/>
      <c r="G176" s="764"/>
      <c r="H176" s="283">
        <v>0</v>
      </c>
      <c r="I176" s="283"/>
      <c r="J176" s="283"/>
      <c r="L176" s="255"/>
      <c r="M176" s="765"/>
      <c r="N176" s="255"/>
      <c r="O176" s="255"/>
      <c r="P176" s="255"/>
      <c r="Q176" s="765"/>
      <c r="R176" s="250"/>
    </row>
    <row r="177" spans="1:24" s="758" customFormat="1" ht="20.25" customHeight="1">
      <c r="B177" s="766" t="s">
        <v>693</v>
      </c>
      <c r="C177" s="760"/>
      <c r="D177" s="760"/>
      <c r="E177" s="760"/>
      <c r="F177" s="760"/>
      <c r="G177" s="760"/>
      <c r="H177" s="282">
        <f>H178+H180</f>
        <v>29733571454</v>
      </c>
      <c r="I177" s="282">
        <f>I178+I180</f>
        <v>0</v>
      </c>
      <c r="J177" s="282">
        <f>J178+J180</f>
        <v>17637531618</v>
      </c>
      <c r="L177" s="250"/>
      <c r="M177" s="761"/>
      <c r="N177" s="250"/>
      <c r="O177" s="255"/>
      <c r="P177" s="255"/>
      <c r="Q177" s="256"/>
      <c r="R177" s="250"/>
      <c r="S177" s="253"/>
      <c r="T177" s="253"/>
      <c r="U177" s="253"/>
      <c r="V177" s="253"/>
      <c r="W177" s="253"/>
      <c r="X177" s="253"/>
    </row>
    <row r="178" spans="1:24" s="762" customFormat="1" ht="20.25" customHeight="1">
      <c r="B178" s="763" t="s">
        <v>214</v>
      </c>
      <c r="C178" s="764"/>
      <c r="D178" s="764"/>
      <c r="E178" s="764"/>
      <c r="F178" s="764"/>
      <c r="G178" s="764"/>
      <c r="H178" s="283">
        <f>8933089147+18833881462</f>
        <v>27766970609</v>
      </c>
      <c r="I178" s="283"/>
      <c r="J178" s="283">
        <v>13428041620</v>
      </c>
      <c r="L178" s="255"/>
      <c r="M178" s="765"/>
      <c r="N178" s="255"/>
      <c r="O178" s="250"/>
      <c r="P178" s="250"/>
      <c r="Q178" s="251"/>
      <c r="R178" s="250"/>
      <c r="S178" s="248"/>
      <c r="T178" s="248"/>
      <c r="U178" s="248"/>
      <c r="V178" s="248"/>
      <c r="W178" s="248"/>
      <c r="X178" s="248"/>
    </row>
    <row r="179" spans="1:24" s="762" customFormat="1" ht="7.5" customHeight="1">
      <c r="B179" s="763"/>
      <c r="C179" s="764"/>
      <c r="D179" s="764"/>
      <c r="E179" s="764"/>
      <c r="F179" s="764"/>
      <c r="G179" s="764"/>
      <c r="H179" s="283"/>
      <c r="I179" s="283"/>
      <c r="J179" s="283"/>
      <c r="L179" s="255"/>
      <c r="M179" s="765"/>
      <c r="N179" s="255"/>
      <c r="O179" s="255"/>
      <c r="P179" s="255"/>
      <c r="Q179" s="256"/>
      <c r="R179" s="255"/>
      <c r="S179" s="253"/>
      <c r="T179" s="253"/>
      <c r="U179" s="253"/>
      <c r="V179" s="253"/>
      <c r="W179" s="253"/>
      <c r="X179" s="253"/>
    </row>
    <row r="180" spans="1:24" s="762" customFormat="1" ht="20.25" customHeight="1">
      <c r="B180" s="763" t="s">
        <v>518</v>
      </c>
      <c r="C180" s="764"/>
      <c r="D180" s="764"/>
      <c r="E180" s="764"/>
      <c r="F180" s="764"/>
      <c r="G180" s="764"/>
      <c r="H180" s="283">
        <v>1966600845</v>
      </c>
      <c r="I180" s="283"/>
      <c r="J180" s="283">
        <v>4209489998</v>
      </c>
      <c r="L180" s="255"/>
      <c r="M180" s="765"/>
      <c r="N180" s="255"/>
      <c r="O180" s="778"/>
      <c r="P180" s="778"/>
      <c r="Q180" s="777"/>
      <c r="R180" s="778"/>
      <c r="S180" s="774"/>
      <c r="T180" s="774"/>
      <c r="U180" s="774"/>
      <c r="V180" s="774"/>
      <c r="W180" s="774"/>
      <c r="X180" s="774"/>
    </row>
    <row r="181" spans="1:24" s="758" customFormat="1" ht="20.25" customHeight="1">
      <c r="B181" s="766" t="s">
        <v>621</v>
      </c>
      <c r="C181" s="760"/>
      <c r="D181" s="760"/>
      <c r="E181" s="760"/>
      <c r="F181" s="760"/>
      <c r="G181" s="760"/>
      <c r="H181" s="282"/>
      <c r="I181" s="282"/>
      <c r="J181" s="282"/>
      <c r="L181" s="250"/>
      <c r="M181" s="761"/>
      <c r="N181" s="250"/>
      <c r="O181" s="781"/>
      <c r="P181" s="781"/>
      <c r="Q181" s="782"/>
      <c r="R181" s="781"/>
      <c r="S181" s="784"/>
      <c r="T181" s="784"/>
      <c r="U181" s="784"/>
      <c r="V181" s="784"/>
      <c r="W181" s="784"/>
      <c r="X181" s="784"/>
    </row>
    <row r="182" spans="1:24" s="758" customFormat="1" ht="20.25" customHeight="1">
      <c r="B182" s="995" t="s">
        <v>622</v>
      </c>
      <c r="C182" s="760"/>
      <c r="D182" s="760"/>
      <c r="E182" s="760"/>
      <c r="F182" s="760"/>
      <c r="G182" s="760"/>
      <c r="H182" s="282">
        <f>H183</f>
        <v>0</v>
      </c>
      <c r="I182" s="282">
        <f>I183</f>
        <v>0</v>
      </c>
      <c r="J182" s="282">
        <f>J183</f>
        <v>19000000000</v>
      </c>
      <c r="L182" s="250"/>
      <c r="M182" s="761"/>
      <c r="N182" s="250"/>
      <c r="O182" s="781"/>
      <c r="P182" s="781"/>
      <c r="Q182" s="782"/>
      <c r="R182" s="781"/>
      <c r="S182" s="784"/>
      <c r="T182" s="784"/>
      <c r="U182" s="784"/>
      <c r="V182" s="784"/>
      <c r="W182" s="784"/>
      <c r="X182" s="784"/>
    </row>
    <row r="183" spans="1:24" s="758" customFormat="1" ht="20.25" customHeight="1">
      <c r="B183" s="763" t="s">
        <v>174</v>
      </c>
      <c r="C183" s="760"/>
      <c r="D183" s="760"/>
      <c r="E183" s="760"/>
      <c r="F183" s="760"/>
      <c r="G183" s="760"/>
      <c r="H183" s="283">
        <f>SUM(H184:H185)</f>
        <v>0</v>
      </c>
      <c r="I183" s="283">
        <f>SUM(I184:I185)</f>
        <v>0</v>
      </c>
      <c r="J183" s="283">
        <f>SUM(J184:J185)</f>
        <v>19000000000</v>
      </c>
      <c r="L183" s="250"/>
      <c r="M183" s="761"/>
      <c r="N183" s="250"/>
      <c r="O183" s="781"/>
      <c r="P183" s="781"/>
      <c r="Q183" s="782"/>
      <c r="R183" s="781"/>
      <c r="S183" s="784"/>
      <c r="T183" s="784"/>
      <c r="U183" s="784"/>
      <c r="V183" s="784"/>
      <c r="W183" s="784"/>
      <c r="X183" s="784"/>
    </row>
    <row r="184" spans="1:24" s="758" customFormat="1" ht="20.25" customHeight="1">
      <c r="B184" s="999" t="s">
        <v>175</v>
      </c>
      <c r="C184" s="760"/>
      <c r="D184" s="760"/>
      <c r="E184" s="760"/>
      <c r="F184" s="760"/>
      <c r="G184" s="760"/>
      <c r="H184" s="283"/>
      <c r="J184" s="283">
        <v>19000000000</v>
      </c>
      <c r="L184" s="250"/>
      <c r="M184" s="761"/>
      <c r="N184" s="250"/>
      <c r="O184" s="781"/>
      <c r="P184" s="781"/>
      <c r="Q184" s="782"/>
      <c r="R184" s="781"/>
      <c r="S184" s="784"/>
      <c r="T184" s="784"/>
      <c r="U184" s="784"/>
      <c r="V184" s="784"/>
      <c r="W184" s="784"/>
      <c r="X184" s="784"/>
    </row>
    <row r="185" spans="1:24" s="758" customFormat="1" ht="20.25" customHeight="1">
      <c r="B185" s="999" t="s">
        <v>176</v>
      </c>
      <c r="C185" s="760"/>
      <c r="D185" s="760"/>
      <c r="E185" s="760"/>
      <c r="F185" s="760"/>
      <c r="G185" s="760"/>
      <c r="H185" s="283">
        <v>0</v>
      </c>
      <c r="J185" s="283"/>
      <c r="L185" s="250"/>
      <c r="M185" s="761"/>
      <c r="N185" s="250"/>
      <c r="O185" s="781"/>
      <c r="P185" s="781"/>
      <c r="Q185" s="782"/>
      <c r="R185" s="781"/>
      <c r="S185" s="784"/>
      <c r="T185" s="784"/>
      <c r="U185" s="784"/>
      <c r="V185" s="784"/>
      <c r="W185" s="784"/>
      <c r="X185" s="784"/>
    </row>
    <row r="186" spans="1:24" s="762" customFormat="1" ht="6.75" customHeight="1">
      <c r="B186" s="763"/>
      <c r="C186" s="764"/>
      <c r="D186" s="764"/>
      <c r="E186" s="764"/>
      <c r="F186" s="764"/>
      <c r="G186" s="764"/>
      <c r="H186" s="821"/>
      <c r="I186" s="821"/>
      <c r="J186" s="821"/>
      <c r="K186" s="758"/>
      <c r="L186" s="250"/>
      <c r="M186" s="767"/>
      <c r="N186" s="250"/>
      <c r="O186" s="778"/>
      <c r="P186" s="778"/>
      <c r="Q186" s="777"/>
      <c r="R186" s="778"/>
      <c r="S186" s="774"/>
      <c r="T186" s="774"/>
      <c r="U186" s="774"/>
      <c r="V186" s="774"/>
      <c r="W186" s="774"/>
      <c r="X186" s="774"/>
    </row>
    <row r="187" spans="1:24" s="762" customFormat="1" ht="18" customHeight="1" thickBot="1">
      <c r="B187" s="768" t="s">
        <v>1151</v>
      </c>
      <c r="C187" s="769"/>
      <c r="D187" s="769"/>
      <c r="E187" s="769"/>
      <c r="F187" s="769"/>
      <c r="G187" s="760"/>
      <c r="H187" s="822">
        <f>H174+H177+H181+H182</f>
        <v>34279858520</v>
      </c>
      <c r="I187" s="822"/>
      <c r="J187" s="822">
        <f>J174+J177+J181+J182</f>
        <v>45514269954</v>
      </c>
      <c r="K187" s="770"/>
      <c r="L187" s="482">
        <v>0</v>
      </c>
      <c r="M187" s="482"/>
      <c r="N187" s="482">
        <v>0</v>
      </c>
      <c r="O187" s="778"/>
      <c r="P187" s="778"/>
      <c r="Q187" s="777"/>
      <c r="R187" s="778"/>
      <c r="S187" s="774"/>
      <c r="T187" s="774"/>
      <c r="U187" s="774"/>
      <c r="V187" s="774"/>
      <c r="W187" s="774"/>
      <c r="X187" s="774"/>
    </row>
    <row r="188" spans="1:24" ht="6" customHeight="1" thickTop="1">
      <c r="A188" s="253"/>
      <c r="B188" s="771"/>
      <c r="C188" s="772"/>
      <c r="D188" s="772"/>
      <c r="E188" s="772"/>
      <c r="F188" s="772"/>
      <c r="G188" s="772"/>
      <c r="O188" s="778"/>
      <c r="P188" s="778"/>
      <c r="Q188" s="777"/>
      <c r="R188" s="778"/>
      <c r="S188" s="774"/>
      <c r="T188" s="774"/>
      <c r="U188" s="774"/>
      <c r="V188" s="774"/>
      <c r="W188" s="774"/>
      <c r="X188" s="774"/>
    </row>
    <row r="189" spans="1:24" s="248" customFormat="1" ht="25.5" customHeight="1">
      <c r="A189" s="754" t="s">
        <v>978</v>
      </c>
      <c r="B189" s="261" t="s">
        <v>602</v>
      </c>
      <c r="H189" s="819" t="str">
        <f>H172</f>
        <v>Sè 31/03/2013</v>
      </c>
      <c r="I189" s="820"/>
      <c r="J189" s="819" t="str">
        <f>J172</f>
        <v>Sè 31/03/2012</v>
      </c>
      <c r="L189" s="250"/>
      <c r="M189" s="251"/>
      <c r="N189" s="250"/>
      <c r="O189" s="778"/>
      <c r="P189" s="778"/>
      <c r="Q189" s="777"/>
      <c r="R189" s="778"/>
      <c r="S189" s="774"/>
      <c r="T189" s="774"/>
      <c r="U189" s="774"/>
      <c r="V189" s="774"/>
      <c r="W189" s="774"/>
      <c r="X189" s="774"/>
    </row>
    <row r="190" spans="1:24" ht="23.25" customHeight="1">
      <c r="A190" s="253"/>
      <c r="B190" s="753" t="s">
        <v>719</v>
      </c>
      <c r="H190" s="775">
        <f>SUM(H191:H204)</f>
        <v>8386931025</v>
      </c>
      <c r="I190" s="283"/>
      <c r="J190" s="283">
        <f>SUM(J191:J204)</f>
        <v>9031198300</v>
      </c>
      <c r="L190" s="255"/>
      <c r="M190" s="256"/>
      <c r="N190" s="255"/>
      <c r="O190" s="778"/>
      <c r="P190" s="778"/>
      <c r="Q190" s="777"/>
      <c r="R190" s="778"/>
      <c r="S190" s="774"/>
      <c r="T190" s="774"/>
      <c r="U190" s="774"/>
      <c r="V190" s="774"/>
      <c r="W190" s="774"/>
      <c r="X190" s="774"/>
    </row>
    <row r="191" spans="1:24" s="774" customFormat="1" ht="20.25" customHeight="1">
      <c r="B191" s="753" t="s">
        <v>459</v>
      </c>
      <c r="H191" s="775">
        <v>1565530000</v>
      </c>
      <c r="I191" s="775"/>
      <c r="J191" s="775">
        <v>2554270000</v>
      </c>
      <c r="L191" s="776"/>
      <c r="M191" s="777"/>
      <c r="N191" s="778"/>
      <c r="O191" s="778"/>
      <c r="P191" s="778"/>
      <c r="Q191" s="777"/>
      <c r="R191" s="778"/>
    </row>
    <row r="192" spans="1:24" s="774" customFormat="1" ht="20.25" customHeight="1">
      <c r="B192" s="753" t="s">
        <v>472</v>
      </c>
      <c r="H192" s="775">
        <v>920428500</v>
      </c>
      <c r="I192" s="775"/>
      <c r="J192" s="775">
        <v>920428500</v>
      </c>
      <c r="L192" s="776"/>
      <c r="M192" s="777"/>
      <c r="N192" s="778"/>
      <c r="O192" s="778"/>
      <c r="P192" s="778"/>
      <c r="Q192" s="777"/>
      <c r="R192" s="778"/>
    </row>
    <row r="193" spans="1:24" s="774" customFormat="1" ht="20.25" customHeight="1">
      <c r="B193" s="753" t="s">
        <v>475</v>
      </c>
      <c r="H193" s="775">
        <v>1339431325</v>
      </c>
      <c r="I193" s="775"/>
      <c r="J193" s="775">
        <v>1251750000</v>
      </c>
      <c r="L193" s="776"/>
      <c r="M193" s="777"/>
      <c r="N193" s="778"/>
      <c r="O193" s="778"/>
      <c r="P193" s="778"/>
      <c r="Q193" s="777"/>
      <c r="R193" s="778"/>
    </row>
    <row r="194" spans="1:24" s="774" customFormat="1" ht="20.25" customHeight="1">
      <c r="B194" s="753" t="s">
        <v>476</v>
      </c>
      <c r="H194" s="775">
        <v>1693684000</v>
      </c>
      <c r="I194" s="775"/>
      <c r="J194" s="775">
        <v>1637600000</v>
      </c>
      <c r="L194" s="776"/>
      <c r="M194" s="777"/>
      <c r="N194" s="778"/>
      <c r="O194" s="778"/>
      <c r="P194" s="778"/>
      <c r="Q194" s="777"/>
      <c r="R194" s="778"/>
    </row>
    <row r="195" spans="1:24" s="774" customFormat="1" ht="20.25" customHeight="1">
      <c r="B195" s="753" t="s">
        <v>477</v>
      </c>
      <c r="H195" s="775">
        <v>199020000</v>
      </c>
      <c r="I195" s="775"/>
      <c r="J195" s="775">
        <v>190220000</v>
      </c>
      <c r="L195" s="776"/>
      <c r="M195" s="777"/>
      <c r="N195" s="778"/>
      <c r="O195" s="778"/>
      <c r="P195" s="778"/>
      <c r="Q195" s="777"/>
      <c r="R195" s="778"/>
    </row>
    <row r="196" spans="1:24" s="774" customFormat="1" ht="18" customHeight="1">
      <c r="B196" s="753" t="s">
        <v>118</v>
      </c>
      <c r="H196" s="775">
        <v>241120000</v>
      </c>
      <c r="I196" s="775"/>
      <c r="J196" s="775">
        <v>241120000</v>
      </c>
      <c r="L196" s="776"/>
      <c r="M196" s="777"/>
      <c r="N196" s="778"/>
      <c r="O196" s="255"/>
      <c r="P196" s="255"/>
      <c r="Q196" s="256"/>
      <c r="R196" s="255"/>
      <c r="S196" s="253"/>
      <c r="T196" s="253"/>
      <c r="U196" s="253"/>
      <c r="V196" s="253"/>
      <c r="W196" s="253"/>
      <c r="X196" s="253"/>
    </row>
    <row r="197" spans="1:24" s="774" customFormat="1" ht="18" customHeight="1">
      <c r="B197" s="753" t="s">
        <v>818</v>
      </c>
      <c r="H197" s="775">
        <v>48900000</v>
      </c>
      <c r="I197" s="775"/>
      <c r="J197" s="775">
        <v>48900000</v>
      </c>
      <c r="L197" s="776"/>
      <c r="M197" s="777"/>
      <c r="N197" s="778"/>
      <c r="O197" s="255"/>
      <c r="P197" s="255"/>
      <c r="Q197" s="256"/>
      <c r="R197" s="250"/>
      <c r="S197" s="253"/>
      <c r="T197" s="253"/>
      <c r="U197" s="253"/>
      <c r="V197" s="253"/>
      <c r="W197" s="253"/>
      <c r="X197" s="253"/>
    </row>
    <row r="198" spans="1:24" s="774" customFormat="1" ht="18" customHeight="1">
      <c r="B198" s="753" t="s">
        <v>473</v>
      </c>
      <c r="H198" s="775">
        <v>1015800</v>
      </c>
      <c r="I198" s="775"/>
      <c r="J198" s="775">
        <v>995800</v>
      </c>
      <c r="L198" s="776"/>
      <c r="M198" s="777"/>
      <c r="N198" s="778"/>
      <c r="O198" s="250"/>
      <c r="P198" s="250"/>
      <c r="Q198" s="251"/>
      <c r="R198" s="250"/>
      <c r="S198" s="248"/>
      <c r="T198" s="248"/>
      <c r="U198" s="248"/>
      <c r="V198" s="248"/>
      <c r="W198" s="248"/>
      <c r="X198" s="248"/>
    </row>
    <row r="199" spans="1:24" s="774" customFormat="1" ht="18" customHeight="1">
      <c r="B199" s="753" t="s">
        <v>474</v>
      </c>
      <c r="H199" s="775">
        <v>437750000</v>
      </c>
      <c r="I199" s="775"/>
      <c r="J199" s="775">
        <v>437750000</v>
      </c>
      <c r="L199" s="776"/>
      <c r="M199" s="777"/>
      <c r="N199" s="778"/>
      <c r="O199" s="255"/>
      <c r="P199" s="255"/>
      <c r="Q199" s="256"/>
      <c r="R199" s="250"/>
      <c r="S199" s="253"/>
      <c r="T199" s="253"/>
      <c r="U199" s="253"/>
      <c r="V199" s="253"/>
      <c r="W199" s="253"/>
      <c r="X199" s="253"/>
    </row>
    <row r="200" spans="1:24" s="774" customFormat="1" ht="18" customHeight="1">
      <c r="B200" s="753" t="s">
        <v>460</v>
      </c>
      <c r="H200" s="775">
        <v>669600000</v>
      </c>
      <c r="I200" s="775"/>
      <c r="J200" s="775">
        <v>669600000</v>
      </c>
      <c r="L200" s="776"/>
      <c r="M200" s="777"/>
      <c r="N200" s="778"/>
      <c r="O200" s="255"/>
      <c r="P200" s="255"/>
      <c r="Q200" s="256"/>
      <c r="R200" s="250"/>
      <c r="S200" s="253"/>
      <c r="T200" s="253"/>
      <c r="U200" s="253"/>
      <c r="V200" s="253"/>
      <c r="W200" s="253"/>
      <c r="X200" s="253"/>
    </row>
    <row r="201" spans="1:24" s="774" customFormat="1" ht="18" customHeight="1">
      <c r="B201" s="753" t="s">
        <v>461</v>
      </c>
      <c r="H201" s="775">
        <v>770500000</v>
      </c>
      <c r="I201" s="775"/>
      <c r="J201" s="775">
        <v>770500000</v>
      </c>
      <c r="L201" s="776"/>
      <c r="M201" s="777"/>
      <c r="N201" s="778"/>
      <c r="O201" s="250"/>
      <c r="P201" s="250"/>
      <c r="Q201" s="251"/>
      <c r="R201" s="250"/>
      <c r="S201" s="248"/>
      <c r="T201" s="248"/>
      <c r="U201" s="248"/>
      <c r="V201" s="248"/>
      <c r="W201" s="248"/>
      <c r="X201" s="248"/>
    </row>
    <row r="202" spans="1:24" s="774" customFormat="1" ht="18" customHeight="1">
      <c r="B202" s="753" t="s">
        <v>1357</v>
      </c>
      <c r="H202" s="775">
        <v>261600000</v>
      </c>
      <c r="I202" s="775"/>
      <c r="J202" s="775">
        <v>261600000</v>
      </c>
      <c r="L202" s="776"/>
      <c r="M202" s="777"/>
      <c r="N202" s="778"/>
      <c r="O202" s="255"/>
      <c r="P202" s="255"/>
      <c r="Q202" s="765"/>
      <c r="R202" s="255"/>
      <c r="S202" s="762"/>
      <c r="T202" s="762"/>
      <c r="U202" s="762"/>
      <c r="V202" s="762"/>
      <c r="W202" s="762"/>
      <c r="X202" s="762"/>
    </row>
    <row r="203" spans="1:24" s="774" customFormat="1" ht="18" customHeight="1">
      <c r="B203" s="753" t="s">
        <v>177</v>
      </c>
      <c r="H203" s="775">
        <v>104150400</v>
      </c>
      <c r="I203" s="775"/>
      <c r="J203" s="775">
        <v>46464000</v>
      </c>
      <c r="L203" s="776"/>
      <c r="M203" s="777"/>
      <c r="N203" s="778"/>
      <c r="O203" s="255"/>
      <c r="P203" s="255"/>
      <c r="Q203" s="765"/>
      <c r="R203" s="255"/>
      <c r="S203" s="762"/>
      <c r="T203" s="762"/>
      <c r="U203" s="762"/>
      <c r="V203" s="762"/>
      <c r="W203" s="762"/>
      <c r="X203" s="762"/>
    </row>
    <row r="204" spans="1:24" s="774" customFormat="1" ht="18" customHeight="1">
      <c r="B204" s="753" t="s">
        <v>727</v>
      </c>
      <c r="H204" s="283">
        <v>134201000</v>
      </c>
      <c r="I204" s="775"/>
      <c r="J204" s="775"/>
      <c r="L204" s="776"/>
      <c r="M204" s="777"/>
      <c r="N204" s="778"/>
      <c r="O204" s="255"/>
      <c r="P204" s="255"/>
      <c r="Q204" s="765"/>
      <c r="R204" s="255"/>
      <c r="S204" s="762"/>
      <c r="T204" s="762"/>
      <c r="U204" s="762"/>
      <c r="V204" s="762"/>
      <c r="W204" s="762"/>
      <c r="X204" s="762"/>
    </row>
    <row r="205" spans="1:24" ht="18" customHeight="1">
      <c r="A205" s="253"/>
      <c r="B205" s="753" t="s">
        <v>720</v>
      </c>
      <c r="H205" s="283">
        <v>-5551549525</v>
      </c>
      <c r="I205" s="283"/>
      <c r="J205" s="283">
        <v>-5461339600</v>
      </c>
      <c r="L205" s="255"/>
      <c r="M205" s="256"/>
      <c r="N205" s="255"/>
      <c r="Q205" s="765"/>
      <c r="R205" s="255"/>
      <c r="S205" s="762"/>
      <c r="T205" s="762"/>
      <c r="U205" s="762"/>
      <c r="V205" s="762"/>
      <c r="W205" s="762"/>
      <c r="X205" s="762"/>
    </row>
    <row r="206" spans="1:24" ht="7.5" customHeight="1">
      <c r="A206" s="253"/>
      <c r="H206" s="283"/>
      <c r="I206" s="283"/>
      <c r="J206" s="283"/>
      <c r="Q206" s="765"/>
      <c r="R206" s="255"/>
      <c r="S206" s="762"/>
      <c r="T206" s="762"/>
      <c r="U206" s="762"/>
      <c r="V206" s="762"/>
      <c r="W206" s="762"/>
      <c r="X206" s="762"/>
    </row>
    <row r="207" spans="1:24" s="248" customFormat="1" ht="18" customHeight="1" thickBot="1">
      <c r="B207" s="768" t="s">
        <v>1151</v>
      </c>
      <c r="C207" s="769"/>
      <c r="D207" s="769"/>
      <c r="E207" s="769"/>
      <c r="F207" s="769"/>
      <c r="G207" s="760"/>
      <c r="H207" s="822">
        <f>H190+H205</f>
        <v>2835381500</v>
      </c>
      <c r="I207" s="822" t="e">
        <f>#REF!+I190+I205</f>
        <v>#REF!</v>
      </c>
      <c r="J207" s="822">
        <f>J190+J205</f>
        <v>3569858700</v>
      </c>
      <c r="L207" s="250">
        <v>0</v>
      </c>
      <c r="M207" s="251"/>
      <c r="N207" s="250">
        <v>0</v>
      </c>
      <c r="O207" s="255"/>
      <c r="P207" s="255"/>
      <c r="Q207" s="765"/>
      <c r="R207" s="255"/>
      <c r="S207" s="762"/>
      <c r="T207" s="762"/>
      <c r="U207" s="762"/>
      <c r="V207" s="762"/>
      <c r="W207" s="762"/>
      <c r="X207" s="762"/>
    </row>
    <row r="208" spans="1:24" ht="6.75" customHeight="1" thickTop="1">
      <c r="A208" s="253"/>
      <c r="H208" s="283"/>
      <c r="I208" s="283"/>
      <c r="J208" s="283"/>
      <c r="Q208" s="765"/>
      <c r="R208" s="255"/>
      <c r="S208" s="762"/>
      <c r="T208" s="762"/>
      <c r="U208" s="762"/>
      <c r="V208" s="762"/>
      <c r="W208" s="762"/>
      <c r="X208" s="762"/>
    </row>
    <row r="209" spans="1:24" s="248" customFormat="1" ht="18" customHeight="1">
      <c r="A209" s="754" t="s">
        <v>980</v>
      </c>
      <c r="B209" s="261" t="s">
        <v>671</v>
      </c>
      <c r="H209" s="819" t="str">
        <f>H189</f>
        <v>Sè 31/03/2013</v>
      </c>
      <c r="I209" s="820"/>
      <c r="J209" s="819" t="str">
        <f>J189</f>
        <v>Sè 31/03/2012</v>
      </c>
      <c r="L209" s="250"/>
      <c r="M209" s="251"/>
      <c r="N209" s="250"/>
      <c r="O209" s="255"/>
      <c r="P209" s="255"/>
      <c r="Q209" s="765"/>
      <c r="R209" s="255"/>
      <c r="S209" s="762"/>
      <c r="T209" s="762"/>
      <c r="U209" s="762"/>
      <c r="V209" s="762"/>
      <c r="W209" s="762"/>
      <c r="X209" s="762"/>
    </row>
    <row r="210" spans="1:24" s="762" customFormat="1" ht="17.25" hidden="1" customHeight="1">
      <c r="B210" s="763" t="s">
        <v>519</v>
      </c>
      <c r="C210" s="764"/>
      <c r="D210" s="764"/>
      <c r="E210" s="764"/>
      <c r="F210" s="764"/>
      <c r="G210" s="764"/>
      <c r="H210" s="283">
        <v>0</v>
      </c>
      <c r="I210" s="283"/>
      <c r="J210" s="283">
        <v>0</v>
      </c>
      <c r="L210" s="255"/>
      <c r="M210" s="779"/>
      <c r="N210" s="255"/>
      <c r="O210" s="255"/>
      <c r="P210" s="255"/>
      <c r="Q210" s="765"/>
      <c r="R210" s="255"/>
    </row>
    <row r="211" spans="1:24" s="762" customFormat="1" ht="17.25" hidden="1" customHeight="1">
      <c r="B211" s="763" t="s">
        <v>520</v>
      </c>
      <c r="C211" s="764"/>
      <c r="D211" s="764"/>
      <c r="E211" s="764"/>
      <c r="F211" s="764"/>
      <c r="G211" s="764"/>
      <c r="H211" s="283">
        <v>0</v>
      </c>
      <c r="I211" s="283"/>
      <c r="J211" s="283">
        <v>0</v>
      </c>
      <c r="L211" s="255"/>
      <c r="M211" s="779"/>
      <c r="N211" s="255"/>
      <c r="O211" s="255"/>
      <c r="P211" s="255"/>
      <c r="Q211" s="765"/>
      <c r="R211" s="255"/>
    </row>
    <row r="212" spans="1:24" s="762" customFormat="1" ht="17.25" customHeight="1">
      <c r="B212" s="763" t="s">
        <v>613</v>
      </c>
      <c r="C212" s="764"/>
      <c r="D212" s="764"/>
      <c r="E212" s="764"/>
      <c r="F212" s="764"/>
      <c r="G212" s="764"/>
      <c r="H212" s="283">
        <v>7063069</v>
      </c>
      <c r="I212" s="283"/>
      <c r="J212" s="283">
        <v>4222543</v>
      </c>
      <c r="L212" s="255"/>
      <c r="M212" s="779"/>
      <c r="N212" s="255" t="s">
        <v>1279</v>
      </c>
      <c r="O212" s="255" t="s">
        <v>1280</v>
      </c>
      <c r="P212" s="255" t="s">
        <v>1282</v>
      </c>
      <c r="Q212" s="256" t="s">
        <v>1281</v>
      </c>
      <c r="R212" s="250"/>
      <c r="S212" s="253"/>
      <c r="T212" s="253"/>
      <c r="U212" s="253"/>
      <c r="V212" s="253"/>
      <c r="W212" s="253"/>
      <c r="X212" s="253"/>
    </row>
    <row r="213" spans="1:24" s="762" customFormat="1" ht="17.25" customHeight="1">
      <c r="B213" s="763" t="s">
        <v>806</v>
      </c>
      <c r="C213" s="764"/>
      <c r="D213" s="764"/>
      <c r="E213" s="764"/>
      <c r="F213" s="764"/>
      <c r="G213" s="764"/>
      <c r="H213" s="283"/>
      <c r="I213" s="283"/>
      <c r="J213" s="283">
        <v>360079531</v>
      </c>
      <c r="L213" s="255"/>
      <c r="M213" s="779"/>
      <c r="N213" s="255">
        <f>25900301+13277014352</f>
        <v>13302914653</v>
      </c>
      <c r="O213" s="250">
        <f>146008910+139169547+75142219073+3190056161</f>
        <v>78617453691</v>
      </c>
      <c r="P213" s="250">
        <f>204366340+196193958+104845670</f>
        <v>505405968</v>
      </c>
      <c r="Q213" s="250">
        <f>955385075+31246576960+340652336</f>
        <v>32542614371</v>
      </c>
      <c r="R213" s="250">
        <f>N213+O213+P213+Q213</f>
        <v>124968388683</v>
      </c>
      <c r="S213" s="248"/>
      <c r="T213" s="248"/>
      <c r="U213" s="248"/>
      <c r="V213" s="248"/>
      <c r="W213" s="248"/>
      <c r="X213" s="248"/>
    </row>
    <row r="214" spans="1:24" s="762" customFormat="1" ht="13.5" hidden="1" customHeight="1" outlineLevel="1">
      <c r="B214" s="763" t="s">
        <v>478</v>
      </c>
      <c r="C214" s="764"/>
      <c r="D214" s="764"/>
      <c r="E214" s="764"/>
      <c r="F214" s="764"/>
      <c r="G214" s="764"/>
      <c r="H214" s="283">
        <v>0</v>
      </c>
      <c r="I214" s="283"/>
      <c r="J214" s="283"/>
      <c r="L214" s="255"/>
      <c r="M214" s="779"/>
      <c r="N214" s="255"/>
      <c r="O214" s="255"/>
      <c r="P214" s="255"/>
      <c r="Q214" s="256"/>
      <c r="R214" s="250"/>
      <c r="S214" s="253"/>
      <c r="T214" s="253"/>
      <c r="U214" s="253"/>
      <c r="V214" s="253"/>
      <c r="W214" s="253"/>
      <c r="X214" s="253"/>
    </row>
    <row r="215" spans="1:24" s="762" customFormat="1" ht="17.25" hidden="1" customHeight="1">
      <c r="B215" s="763" t="s">
        <v>805</v>
      </c>
      <c r="C215" s="764"/>
      <c r="D215" s="764"/>
      <c r="E215" s="764"/>
      <c r="F215" s="764"/>
      <c r="G215" s="764"/>
      <c r="H215" s="283">
        <v>0</v>
      </c>
      <c r="I215" s="283"/>
      <c r="J215" s="283"/>
      <c r="L215" s="255">
        <f>6627929358-H219</f>
        <v>1698342773</v>
      </c>
      <c r="M215" s="779"/>
      <c r="N215" s="255"/>
      <c r="O215" s="250"/>
      <c r="P215" s="250"/>
      <c r="Q215" s="251"/>
      <c r="R215" s="250"/>
      <c r="S215" s="248"/>
      <c r="T215" s="248"/>
      <c r="U215" s="248"/>
      <c r="V215" s="248"/>
      <c r="W215" s="248"/>
      <c r="X215" s="248"/>
    </row>
    <row r="216" spans="1:24" s="762" customFormat="1" ht="17.25" customHeight="1">
      <c r="B216" s="763" t="s">
        <v>61</v>
      </c>
      <c r="C216" s="764"/>
      <c r="D216" s="764"/>
      <c r="E216" s="764"/>
      <c r="F216" s="764"/>
      <c r="G216" s="764"/>
      <c r="H216" s="283">
        <v>4452069298</v>
      </c>
      <c r="I216" s="283"/>
      <c r="J216" s="255">
        <v>5342028477</v>
      </c>
      <c r="L216" s="255"/>
      <c r="M216" s="779"/>
      <c r="N216" s="255"/>
      <c r="O216" s="255"/>
      <c r="P216" s="255"/>
      <c r="Q216" s="256"/>
      <c r="R216" s="255"/>
      <c r="S216" s="253"/>
      <c r="T216" s="253"/>
      <c r="U216" s="253"/>
      <c r="V216" s="253"/>
      <c r="W216" s="253"/>
      <c r="X216" s="253"/>
    </row>
    <row r="217" spans="1:24" s="762" customFormat="1" ht="17.25" customHeight="1">
      <c r="B217" s="763" t="s">
        <v>749</v>
      </c>
      <c r="C217" s="764"/>
      <c r="D217" s="764"/>
      <c r="E217" s="764"/>
      <c r="F217" s="764"/>
      <c r="G217" s="764"/>
      <c r="H217" s="255">
        <v>470454218</v>
      </c>
      <c r="I217" s="283"/>
      <c r="J217" s="255">
        <v>568108974</v>
      </c>
      <c r="L217" s="255"/>
      <c r="M217" s="779"/>
      <c r="N217" s="255"/>
      <c r="O217" s="255"/>
      <c r="P217" s="255"/>
      <c r="Q217" s="256"/>
      <c r="R217" s="255"/>
      <c r="S217" s="253"/>
      <c r="T217" s="253"/>
      <c r="U217" s="253"/>
      <c r="V217" s="253"/>
      <c r="W217" s="253"/>
      <c r="X217" s="253"/>
    </row>
    <row r="218" spans="1:24" ht="9" customHeight="1">
      <c r="A218" s="253"/>
      <c r="B218" s="252"/>
      <c r="R218" s="255"/>
    </row>
    <row r="219" spans="1:24" s="248" customFormat="1" ht="18" customHeight="1" thickBot="1">
      <c r="B219" s="768" t="s">
        <v>1151</v>
      </c>
      <c r="C219" s="769"/>
      <c r="D219" s="769"/>
      <c r="E219" s="769"/>
      <c r="F219" s="769"/>
      <c r="G219" s="760"/>
      <c r="H219" s="822">
        <f>SUM(H210:H218)</f>
        <v>4929586585</v>
      </c>
      <c r="I219" s="822">
        <f>SUM(I210:I218)</f>
        <v>0</v>
      </c>
      <c r="J219" s="822">
        <f>SUM(J210:J218)</f>
        <v>6274439525</v>
      </c>
      <c r="L219" s="250">
        <v>0</v>
      </c>
      <c r="M219" s="251"/>
      <c r="N219" s="250">
        <v>0</v>
      </c>
      <c r="O219" s="255"/>
      <c r="P219" s="255"/>
      <c r="Q219" s="256"/>
      <c r="R219" s="255"/>
      <c r="S219" s="253"/>
      <c r="T219" s="253"/>
      <c r="U219" s="253"/>
      <c r="V219" s="253"/>
      <c r="W219" s="253"/>
      <c r="X219" s="253"/>
    </row>
    <row r="220" spans="1:24" ht="9" customHeight="1" thickTop="1">
      <c r="A220" s="253"/>
      <c r="R220" s="255"/>
    </row>
    <row r="221" spans="1:24" s="248" customFormat="1" ht="18" customHeight="1">
      <c r="A221" s="754" t="s">
        <v>982</v>
      </c>
      <c r="B221" s="261" t="s">
        <v>703</v>
      </c>
      <c r="H221" s="819" t="str">
        <f>H209</f>
        <v>Sè 31/03/2013</v>
      </c>
      <c r="I221" s="820"/>
      <c r="J221" s="819" t="str">
        <f>J209</f>
        <v>Sè 31/03/2012</v>
      </c>
      <c r="L221" s="250"/>
      <c r="M221" s="251"/>
      <c r="N221" s="250"/>
      <c r="O221" s="255"/>
      <c r="P221" s="255"/>
      <c r="Q221" s="256"/>
      <c r="R221" s="255"/>
      <c r="S221" s="253"/>
      <c r="T221" s="253"/>
      <c r="U221" s="253"/>
      <c r="V221" s="253"/>
      <c r="W221" s="253"/>
      <c r="X221" s="253"/>
    </row>
    <row r="222" spans="1:24" s="248" customFormat="1" ht="19.5" customHeight="1">
      <c r="A222" s="754"/>
      <c r="B222" s="261" t="s">
        <v>664</v>
      </c>
      <c r="H222" s="757">
        <f>SUM(H223:H229)</f>
        <v>104693052738</v>
      </c>
      <c r="I222" s="757">
        <f>SUM(I223:I229)</f>
        <v>0</v>
      </c>
      <c r="J222" s="757">
        <f>SUM(J223:J229)</f>
        <v>86757769711</v>
      </c>
      <c r="L222" s="250"/>
      <c r="M222" s="251"/>
      <c r="N222" s="250">
        <f>H222-75098290261</f>
        <v>29594762477</v>
      </c>
      <c r="O222" s="255"/>
      <c r="P222" s="255"/>
      <c r="Q222" s="256"/>
      <c r="R222" s="255"/>
      <c r="S222" s="253"/>
      <c r="T222" s="253"/>
      <c r="U222" s="253"/>
      <c r="V222" s="253"/>
      <c r="W222" s="253"/>
      <c r="X222" s="253"/>
    </row>
    <row r="223" spans="1:24" ht="19.5" customHeight="1">
      <c r="A223" s="253"/>
      <c r="B223" s="753" t="s">
        <v>695</v>
      </c>
      <c r="H223" s="255"/>
      <c r="I223" s="821"/>
      <c r="L223" s="255"/>
      <c r="M223" s="256"/>
      <c r="N223" s="255"/>
      <c r="R223" s="255"/>
    </row>
    <row r="224" spans="1:24" ht="19.5" customHeight="1">
      <c r="A224" s="253"/>
      <c r="B224" s="753" t="s">
        <v>694</v>
      </c>
      <c r="H224" s="255">
        <f>2498904405+2163500545</f>
        <v>4662404950</v>
      </c>
      <c r="J224" s="255">
        <v>1281485846</v>
      </c>
      <c r="L224" s="255"/>
      <c r="M224" s="256"/>
      <c r="N224" s="255"/>
      <c r="O224" s="250"/>
      <c r="P224" s="250"/>
      <c r="Q224" s="761"/>
      <c r="S224" s="758"/>
      <c r="T224" s="758"/>
      <c r="U224" s="758"/>
      <c r="V224" s="758"/>
      <c r="W224" s="758"/>
      <c r="X224" s="758"/>
    </row>
    <row r="225" spans="1:24" ht="19.5" customHeight="1">
      <c r="A225" s="253"/>
      <c r="B225" s="753" t="s">
        <v>696</v>
      </c>
      <c r="H225" s="255">
        <f>948468181</f>
        <v>948468181</v>
      </c>
      <c r="J225" s="255">
        <v>674986376</v>
      </c>
      <c r="L225" s="255"/>
      <c r="M225" s="256"/>
      <c r="N225" s="255">
        <f>78514467437+505405968+32542614371+13302914653</f>
        <v>124865402429</v>
      </c>
      <c r="O225" s="255">
        <f>O226-201567147</f>
        <v>0</v>
      </c>
    </row>
    <row r="226" spans="1:24" ht="19.5" customHeight="1">
      <c r="A226" s="253"/>
      <c r="B226" s="753" t="s">
        <v>697</v>
      </c>
      <c r="H226" s="255">
        <v>74739173345</v>
      </c>
      <c r="J226" s="255">
        <v>57306124093</v>
      </c>
      <c r="L226" s="255">
        <f>25900301+9516642396</f>
        <v>9542542697</v>
      </c>
      <c r="M226" s="256"/>
      <c r="N226" s="255">
        <f>4682969444+33776109273+590311758</f>
        <v>39049390475</v>
      </c>
      <c r="O226" s="255">
        <f>198017134+3550013</f>
        <v>201567147</v>
      </c>
      <c r="P226" s="255">
        <f>568000000+26289980+26155804938+39880290</f>
        <v>26789975208</v>
      </c>
    </row>
    <row r="227" spans="1:24" ht="19.5" customHeight="1">
      <c r="A227" s="253"/>
      <c r="B227" s="753" t="s">
        <v>698</v>
      </c>
      <c r="H227" s="255">
        <v>124137000</v>
      </c>
      <c r="J227" s="255">
        <v>4373544050</v>
      </c>
      <c r="L227" s="255"/>
      <c r="M227" s="256"/>
      <c r="N227" s="255"/>
    </row>
    <row r="228" spans="1:24" ht="19.5" customHeight="1">
      <c r="A228" s="253"/>
      <c r="B228" s="753" t="s">
        <v>699</v>
      </c>
      <c r="H228" s="255">
        <f>16446001714+7772867548</f>
        <v>24218869262</v>
      </c>
      <c r="J228" s="255">
        <v>23121629346</v>
      </c>
      <c r="L228" s="255"/>
      <c r="M228" s="256"/>
      <c r="N228" s="255"/>
    </row>
    <row r="229" spans="1:24" ht="19.5" customHeight="1">
      <c r="A229" s="253"/>
      <c r="B229" s="753" t="s">
        <v>700</v>
      </c>
      <c r="H229" s="255"/>
      <c r="J229" s="255"/>
      <c r="L229" s="255"/>
      <c r="M229" s="256"/>
      <c r="N229" s="255">
        <f>H222-124865402429</f>
        <v>-20172349691</v>
      </c>
    </row>
    <row r="230" spans="1:24" s="758" customFormat="1" ht="19.5" customHeight="1">
      <c r="B230" s="766" t="s">
        <v>1128</v>
      </c>
      <c r="C230" s="760"/>
      <c r="D230" s="760"/>
      <c r="E230" s="760"/>
      <c r="F230" s="760"/>
      <c r="G230" s="760"/>
      <c r="H230" s="282">
        <v>0</v>
      </c>
      <c r="I230" s="282"/>
      <c r="J230" s="282">
        <v>0</v>
      </c>
      <c r="L230" s="250"/>
      <c r="M230" s="761"/>
      <c r="N230" s="250"/>
      <c r="O230" s="255"/>
      <c r="P230" s="255"/>
      <c r="Q230" s="256"/>
      <c r="R230" s="250"/>
      <c r="S230" s="253"/>
      <c r="T230" s="253"/>
      <c r="U230" s="253"/>
      <c r="V230" s="253"/>
      <c r="W230" s="253"/>
      <c r="X230" s="253"/>
    </row>
    <row r="231" spans="1:24" ht="3.75" customHeight="1">
      <c r="A231" s="253"/>
    </row>
    <row r="232" spans="1:24" ht="18" customHeight="1" thickBot="1">
      <c r="A232" s="253"/>
      <c r="B232" s="780" t="s">
        <v>1151</v>
      </c>
      <c r="C232" s="769"/>
      <c r="D232" s="769"/>
      <c r="E232" s="769"/>
      <c r="F232" s="769"/>
      <c r="G232" s="760"/>
      <c r="H232" s="822">
        <f>H222-H230</f>
        <v>104693052738</v>
      </c>
      <c r="I232" s="822">
        <f>I222-I230</f>
        <v>0</v>
      </c>
      <c r="J232" s="822">
        <f>J222-J230</f>
        <v>86757769711</v>
      </c>
      <c r="L232" s="250">
        <v>0</v>
      </c>
      <c r="N232" s="250">
        <v>0</v>
      </c>
    </row>
    <row r="233" spans="1:24" ht="7.5" customHeight="1" thickTop="1">
      <c r="A233" s="253"/>
      <c r="O233" s="781"/>
      <c r="P233" s="781"/>
      <c r="Q233" s="782"/>
    </row>
    <row r="234" spans="1:24" ht="15" hidden="1">
      <c r="A234" s="253"/>
      <c r="B234" s="753" t="s">
        <v>1099</v>
      </c>
      <c r="O234" s="781"/>
      <c r="P234" s="781"/>
      <c r="Q234" s="782"/>
    </row>
    <row r="235" spans="1:24" ht="15" hidden="1">
      <c r="A235" s="253"/>
      <c r="B235" s="753" t="s">
        <v>1100</v>
      </c>
      <c r="O235" s="781"/>
      <c r="P235" s="781"/>
      <c r="Q235" s="782"/>
    </row>
    <row r="236" spans="1:24" ht="15" hidden="1">
      <c r="A236" s="253"/>
      <c r="B236" s="753" t="s">
        <v>701</v>
      </c>
      <c r="O236" s="781"/>
      <c r="P236" s="781"/>
      <c r="Q236" s="782"/>
    </row>
    <row r="237" spans="1:24" ht="6" hidden="1" customHeight="1">
      <c r="A237" s="253"/>
      <c r="B237" s="783"/>
      <c r="O237" s="781"/>
      <c r="P237" s="781"/>
      <c r="Q237" s="782"/>
    </row>
    <row r="238" spans="1:24" ht="18" customHeight="1">
      <c r="A238" s="754" t="s">
        <v>983</v>
      </c>
      <c r="B238" s="261" t="s">
        <v>669</v>
      </c>
      <c r="H238" s="823"/>
      <c r="I238" s="823"/>
      <c r="J238" s="823"/>
      <c r="O238" s="781"/>
      <c r="P238" s="781"/>
      <c r="Q238" s="782"/>
    </row>
    <row r="239" spans="1:24" ht="6.75" customHeight="1">
      <c r="A239" s="253"/>
      <c r="H239" s="824"/>
      <c r="I239" s="824"/>
      <c r="J239" s="824"/>
      <c r="L239" s="781"/>
      <c r="M239" s="782"/>
      <c r="N239" s="781"/>
      <c r="O239" s="781"/>
      <c r="P239" s="781"/>
      <c r="Q239" s="782"/>
    </row>
    <row r="240" spans="1:24" ht="18" customHeight="1">
      <c r="A240" s="754" t="s">
        <v>987</v>
      </c>
      <c r="B240" s="261" t="s">
        <v>909</v>
      </c>
      <c r="H240" s="757"/>
      <c r="I240" s="757"/>
      <c r="J240" s="757"/>
      <c r="L240" s="781"/>
      <c r="M240" s="782"/>
      <c r="N240" s="781"/>
      <c r="O240" s="781"/>
      <c r="P240" s="781"/>
      <c r="Q240" s="782"/>
    </row>
    <row r="241" spans="1:14" ht="16.5" customHeight="1">
      <c r="A241" s="754" t="s">
        <v>990</v>
      </c>
      <c r="B241" s="261" t="s">
        <v>471</v>
      </c>
      <c r="H241" s="282">
        <f>SUM(H242:H245)</f>
        <v>0</v>
      </c>
      <c r="I241" s="283"/>
      <c r="J241" s="282">
        <f>SUM(J242:J245)</f>
        <v>11354000</v>
      </c>
      <c r="L241" s="781"/>
      <c r="M241" s="782"/>
      <c r="N241" s="781"/>
    </row>
    <row r="242" spans="1:14" ht="16.5" customHeight="1">
      <c r="A242" s="754"/>
      <c r="B242" s="763" t="s">
        <v>613</v>
      </c>
      <c r="H242" s="283">
        <v>0</v>
      </c>
      <c r="I242" s="283"/>
      <c r="J242" s="283">
        <v>0</v>
      </c>
      <c r="L242" s="781"/>
      <c r="M242" s="782"/>
      <c r="N242" s="781"/>
    </row>
    <row r="243" spans="1:14" ht="16.5" customHeight="1">
      <c r="A243" s="754"/>
      <c r="B243" s="763" t="s">
        <v>1055</v>
      </c>
      <c r="H243" s="283"/>
      <c r="I243" s="283"/>
      <c r="J243" s="283">
        <v>11354000</v>
      </c>
      <c r="L243" s="781"/>
      <c r="M243" s="782"/>
      <c r="N243" s="781"/>
    </row>
    <row r="244" spans="1:14" ht="16.5" customHeight="1">
      <c r="A244" s="754"/>
      <c r="B244" s="763" t="s">
        <v>806</v>
      </c>
      <c r="H244" s="283"/>
      <c r="I244" s="283"/>
      <c r="J244" s="283"/>
      <c r="L244" s="781"/>
      <c r="M244" s="782"/>
      <c r="N244" s="781"/>
    </row>
    <row r="245" spans="1:14" ht="16.5" hidden="1" customHeight="1">
      <c r="A245" s="754"/>
      <c r="B245" s="763" t="s">
        <v>478</v>
      </c>
      <c r="H245" s="283">
        <v>0</v>
      </c>
      <c r="I245" s="283"/>
      <c r="J245" s="283">
        <v>0</v>
      </c>
      <c r="L245" s="781"/>
      <c r="M245" s="782"/>
      <c r="N245" s="781"/>
    </row>
    <row r="246" spans="1:14" ht="7.5" customHeight="1">
      <c r="A246" s="253"/>
      <c r="H246" s="283"/>
      <c r="I246" s="283"/>
      <c r="J246" s="283"/>
      <c r="L246" s="781"/>
      <c r="M246" s="782"/>
      <c r="N246" s="781"/>
    </row>
    <row r="247" spans="1:14" ht="16.5" customHeight="1" thickBot="1">
      <c r="A247" s="253"/>
      <c r="B247" s="780" t="s">
        <v>1151</v>
      </c>
      <c r="C247" s="769"/>
      <c r="D247" s="769"/>
      <c r="E247" s="769"/>
      <c r="F247" s="769"/>
      <c r="G247" s="760"/>
      <c r="H247" s="980">
        <f>SUM(H241)</f>
        <v>0</v>
      </c>
      <c r="I247" s="820"/>
      <c r="J247" s="822">
        <f>SUM(J241)</f>
        <v>11354000</v>
      </c>
      <c r="L247" s="781">
        <v>0</v>
      </c>
      <c r="M247" s="782"/>
      <c r="N247" s="781">
        <v>0</v>
      </c>
    </row>
    <row r="248" spans="1:14" ht="18" customHeight="1" thickTop="1">
      <c r="A248" s="754"/>
      <c r="B248" s="261"/>
      <c r="H248" s="757"/>
      <c r="I248" s="757"/>
      <c r="J248" s="757"/>
      <c r="L248" s="781"/>
      <c r="M248" s="782"/>
      <c r="N248" s="781"/>
    </row>
    <row r="249" spans="1:14" ht="15"/>
  </sheetData>
  <mergeCells count="149">
    <mergeCell ref="B47:J47"/>
    <mergeCell ref="B44:J44"/>
    <mergeCell ref="B56:J56"/>
    <mergeCell ref="B51:J51"/>
    <mergeCell ref="B52:J52"/>
    <mergeCell ref="B53:J53"/>
    <mergeCell ref="B54:J54"/>
    <mergeCell ref="B55:J55"/>
    <mergeCell ref="B45:J45"/>
    <mergeCell ref="B120:J120"/>
    <mergeCell ref="B119:J119"/>
    <mergeCell ref="B111:J111"/>
    <mergeCell ref="B117:J117"/>
    <mergeCell ref="B116:J116"/>
    <mergeCell ref="B113:J113"/>
    <mergeCell ref="B114:J114"/>
    <mergeCell ref="B71:J71"/>
    <mergeCell ref="B79:J79"/>
    <mergeCell ref="B88:J88"/>
    <mergeCell ref="B87:J87"/>
    <mergeCell ref="B80:J80"/>
    <mergeCell ref="B81:J81"/>
    <mergeCell ref="B29:J29"/>
    <mergeCell ref="B34:J34"/>
    <mergeCell ref="B35:J35"/>
    <mergeCell ref="B36:J36"/>
    <mergeCell ref="B38:J38"/>
    <mergeCell ref="B28:J28"/>
    <mergeCell ref="B42:J42"/>
    <mergeCell ref="B43:J43"/>
    <mergeCell ref="B33:J33"/>
    <mergeCell ref="B115:J115"/>
    <mergeCell ref="B112:J112"/>
    <mergeCell ref="B78:J78"/>
    <mergeCell ref="B75:J75"/>
    <mergeCell ref="B57:J57"/>
    <mergeCell ref="B58:J58"/>
    <mergeCell ref="B77:J77"/>
    <mergeCell ref="B59:J59"/>
    <mergeCell ref="B63:J63"/>
    <mergeCell ref="B60:J60"/>
    <mergeCell ref="B85:J85"/>
    <mergeCell ref="B84:J84"/>
    <mergeCell ref="B69:J69"/>
    <mergeCell ref="B70:J70"/>
    <mergeCell ref="B83:J83"/>
    <mergeCell ref="B82:J82"/>
    <mergeCell ref="B73:J73"/>
    <mergeCell ref="B94:J94"/>
    <mergeCell ref="B95:J95"/>
    <mergeCell ref="B90:J90"/>
    <mergeCell ref="B91:J91"/>
    <mergeCell ref="B98:F98"/>
    <mergeCell ref="B99:F99"/>
    <mergeCell ref="B96:F96"/>
    <mergeCell ref="B92:J92"/>
    <mergeCell ref="B170:J170"/>
    <mergeCell ref="B143:J143"/>
    <mergeCell ref="B142:J142"/>
    <mergeCell ref="B152:J152"/>
    <mergeCell ref="B168:J168"/>
    <mergeCell ref="B167:J167"/>
    <mergeCell ref="B159:J159"/>
    <mergeCell ref="B158:J158"/>
    <mergeCell ref="B166:J166"/>
    <mergeCell ref="B165:J165"/>
    <mergeCell ref="B163:J163"/>
    <mergeCell ref="B161:J161"/>
    <mergeCell ref="B162:J162"/>
    <mergeCell ref="B76:J76"/>
    <mergeCell ref="B156:J156"/>
    <mergeCell ref="B89:J89"/>
    <mergeCell ref="B102:F102"/>
    <mergeCell ref="B101:F101"/>
    <mergeCell ref="B154:J154"/>
    <mergeCell ref="B157:J157"/>
    <mergeCell ref="B160:J160"/>
    <mergeCell ref="B147:J147"/>
    <mergeCell ref="B155:J155"/>
    <mergeCell ref="B149:J149"/>
    <mergeCell ref="B151:J151"/>
    <mergeCell ref="B150:J150"/>
    <mergeCell ref="B153:J153"/>
    <mergeCell ref="B8:J8"/>
    <mergeCell ref="B27:J27"/>
    <mergeCell ref="B11:J11"/>
    <mergeCell ref="B148:J148"/>
    <mergeCell ref="B23:J23"/>
    <mergeCell ref="B122:J122"/>
    <mergeCell ref="B130:J130"/>
    <mergeCell ref="B129:J129"/>
    <mergeCell ref="B128:J128"/>
    <mergeCell ref="B126:J126"/>
    <mergeCell ref="B132:J132"/>
    <mergeCell ref="B125:J125"/>
    <mergeCell ref="B127:J127"/>
    <mergeCell ref="B139:J139"/>
    <mergeCell ref="B136:J136"/>
    <mergeCell ref="B138:J138"/>
    <mergeCell ref="B137:J137"/>
    <mergeCell ref="B141:J141"/>
    <mergeCell ref="B144:J144"/>
    <mergeCell ref="B145:J145"/>
    <mergeCell ref="B146:J146"/>
    <mergeCell ref="B124:J124"/>
    <mergeCell ref="B123:J123"/>
    <mergeCell ref="B131:J131"/>
    <mergeCell ref="B135:J135"/>
    <mergeCell ref="B134:J134"/>
    <mergeCell ref="B133:J133"/>
    <mergeCell ref="B74:J74"/>
    <mergeCell ref="B20:J20"/>
    <mergeCell ref="B26:J26"/>
    <mergeCell ref="B25:J25"/>
    <mergeCell ref="B21:J21"/>
    <mergeCell ref="B22:J22"/>
    <mergeCell ref="B39:J39"/>
    <mergeCell ref="B40:J40"/>
    <mergeCell ref="B49:J49"/>
    <mergeCell ref="B46:J46"/>
    <mergeCell ref="B107:J107"/>
    <mergeCell ref="B97:F97"/>
    <mergeCell ref="B110:J110"/>
    <mergeCell ref="B108:J108"/>
    <mergeCell ref="B109:J109"/>
    <mergeCell ref="B105:J105"/>
    <mergeCell ref="B104:J104"/>
    <mergeCell ref="B106:J106"/>
    <mergeCell ref="B100:F100"/>
    <mergeCell ref="B121:J121"/>
    <mergeCell ref="B12:J12"/>
    <mergeCell ref="B24:J24"/>
    <mergeCell ref="B64:J64"/>
    <mergeCell ref="B72:J72"/>
    <mergeCell ref="B30:J30"/>
    <mergeCell ref="B68:J68"/>
    <mergeCell ref="B50:L50"/>
    <mergeCell ref="B48:J48"/>
    <mergeCell ref="B41:J41"/>
    <mergeCell ref="A5:J5"/>
    <mergeCell ref="A6:J6"/>
    <mergeCell ref="B66:J66"/>
    <mergeCell ref="B7:J7"/>
    <mergeCell ref="B9:J9"/>
    <mergeCell ref="B65:J65"/>
    <mergeCell ref="B62:J62"/>
    <mergeCell ref="B32:J32"/>
    <mergeCell ref="B31:J31"/>
    <mergeCell ref="B37:J37"/>
  </mergeCells>
  <phoneticPr fontId="36" type="noConversion"/>
  <pageMargins left="0.43" right="0.2" top="0.36" bottom="0.66" header="0.28999999999999998" footer="0.25"/>
  <pageSetup paperSize="9" orientation="portrait" useFirstPageNumber="1" verticalDpi="300" r:id="rId1"/>
  <headerFooter alignWithMargins="0">
    <oddFooter>&amp;C___________________________________________________________________________ 
(C¸c thuyÕt minh nµy lµ bé phËn hîp thµnh B¸o c¸o tµi chÝnh)
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 enableFormatConditionsCalculation="0">
    <tabColor indexed="39"/>
  </sheetPr>
  <dimension ref="A1:P31"/>
  <sheetViews>
    <sheetView topLeftCell="A2" zoomScale="85" zoomScaleNormal="85" zoomScaleSheetLayoutView="85" workbookViewId="0">
      <selection activeCell="H7" sqref="H7"/>
    </sheetView>
  </sheetViews>
  <sheetFormatPr defaultRowHeight="18" customHeight="1"/>
  <cols>
    <col min="1" max="1" width="3" style="226" customWidth="1"/>
    <col min="2" max="2" width="26" style="227" customWidth="1"/>
    <col min="3" max="3" width="16.875" style="228" customWidth="1"/>
    <col min="4" max="4" width="19.375" style="228" customWidth="1"/>
    <col min="5" max="5" width="18.875" style="228" customWidth="1"/>
    <col min="6" max="6" width="18.25" style="228" customWidth="1"/>
    <col min="7" max="7" width="19.625" style="231" customWidth="1"/>
    <col min="8" max="8" width="17.875" style="237" customWidth="1"/>
    <col min="9" max="9" width="15.75" style="237" customWidth="1"/>
    <col min="10" max="10" width="15.75" style="238" bestFit="1" customWidth="1"/>
    <col min="11" max="11" width="16.25" style="238" bestFit="1" customWidth="1"/>
    <col min="12" max="12" width="14.25" style="231" bestFit="1" customWidth="1"/>
    <col min="13" max="13" width="18.5" style="226" customWidth="1"/>
    <col min="14" max="16384" width="9" style="226"/>
  </cols>
  <sheetData>
    <row r="1" spans="1:16" s="89" customFormat="1" ht="21" customHeight="1">
      <c r="A1" s="224" t="s">
        <v>1285</v>
      </c>
      <c r="G1" s="90" t="s">
        <v>1352</v>
      </c>
      <c r="J1" s="221"/>
      <c r="K1" s="96"/>
      <c r="L1" s="96"/>
      <c r="M1" s="96"/>
      <c r="N1" s="96"/>
      <c r="O1" s="96"/>
      <c r="P1" s="221"/>
    </row>
    <row r="2" spans="1:16" s="91" customFormat="1" ht="18" customHeight="1">
      <c r="A2" s="225" t="s">
        <v>458</v>
      </c>
      <c r="G2" s="92" t="s">
        <v>104</v>
      </c>
      <c r="J2" s="222"/>
      <c r="K2" s="95"/>
      <c r="L2" s="95"/>
      <c r="M2" s="95"/>
      <c r="N2" s="95"/>
      <c r="O2" s="95"/>
      <c r="P2" s="222"/>
    </row>
    <row r="3" spans="1:16" s="91" customFormat="1" ht="18" customHeight="1">
      <c r="A3" s="257" t="s">
        <v>773</v>
      </c>
      <c r="B3" s="93"/>
      <c r="C3" s="93"/>
      <c r="D3" s="93"/>
      <c r="E3" s="93"/>
      <c r="F3" s="93"/>
      <c r="G3" s="94" t="s">
        <v>591</v>
      </c>
      <c r="J3" s="222"/>
      <c r="K3" s="95"/>
      <c r="L3" s="95"/>
      <c r="M3" s="95"/>
      <c r="N3" s="95"/>
      <c r="O3" s="95"/>
      <c r="P3" s="222"/>
    </row>
    <row r="4" spans="1:16" ht="9.75" customHeight="1">
      <c r="G4" s="229"/>
      <c r="H4" s="229"/>
      <c r="I4" s="229"/>
      <c r="J4" s="230"/>
      <c r="K4" s="230"/>
    </row>
    <row r="5" spans="1:16" ht="18" customHeight="1">
      <c r="B5" s="825" t="s">
        <v>219</v>
      </c>
      <c r="G5" s="229"/>
      <c r="H5" s="229"/>
      <c r="I5" s="229"/>
      <c r="J5" s="230"/>
      <c r="K5" s="230"/>
    </row>
    <row r="6" spans="1:16" s="89" customFormat="1" ht="33.75" customHeight="1">
      <c r="B6" s="826" t="s">
        <v>861</v>
      </c>
      <c r="C6" s="827" t="s">
        <v>865</v>
      </c>
      <c r="D6" s="827" t="s">
        <v>866</v>
      </c>
      <c r="E6" s="827" t="s">
        <v>867</v>
      </c>
      <c r="F6" s="827" t="s">
        <v>807</v>
      </c>
      <c r="G6" s="827" t="s">
        <v>864</v>
      </c>
      <c r="H6" s="232"/>
      <c r="I6" s="232"/>
      <c r="J6" s="223"/>
      <c r="K6" s="223"/>
      <c r="L6" s="221"/>
    </row>
    <row r="7" spans="1:16" s="233" customFormat="1" ht="24" customHeight="1">
      <c r="B7" s="828" t="s">
        <v>868</v>
      </c>
      <c r="C7" s="829"/>
      <c r="D7" s="829"/>
      <c r="E7" s="829"/>
      <c r="F7" s="829"/>
      <c r="G7" s="830"/>
      <c r="H7" s="229"/>
      <c r="I7" s="229"/>
      <c r="J7" s="230"/>
      <c r="K7" s="230"/>
      <c r="L7" s="231"/>
    </row>
    <row r="8" spans="1:16" s="233" customFormat="1" ht="22.5" customHeight="1">
      <c r="B8" s="831" t="s">
        <v>445</v>
      </c>
      <c r="C8" s="234">
        <v>12682940426</v>
      </c>
      <c r="D8" s="234">
        <v>74574963533</v>
      </c>
      <c r="E8" s="234">
        <v>26947234592</v>
      </c>
      <c r="F8" s="234">
        <v>606102606</v>
      </c>
      <c r="G8" s="234">
        <f>SUM(C8:F8)</f>
        <v>114811241157</v>
      </c>
      <c r="H8" s="229"/>
      <c r="I8" s="229"/>
      <c r="J8" s="230"/>
      <c r="K8" s="230"/>
      <c r="L8" s="231"/>
    </row>
    <row r="9" spans="1:16" ht="17.25" customHeight="1">
      <c r="B9" s="832" t="s">
        <v>446</v>
      </c>
      <c r="C9" s="974"/>
      <c r="D9" s="974"/>
      <c r="E9" s="974"/>
      <c r="F9" s="974"/>
      <c r="G9" s="974">
        <f t="shared" ref="G9:G14" si="0">SUM(C9:F9)</f>
        <v>0</v>
      </c>
      <c r="H9" s="235"/>
      <c r="I9" s="235"/>
      <c r="J9" s="236"/>
      <c r="K9" s="236"/>
      <c r="L9" s="237"/>
    </row>
    <row r="10" spans="1:16" ht="17.25" customHeight="1">
      <c r="B10" s="832" t="s">
        <v>869</v>
      </c>
      <c r="C10" s="966"/>
      <c r="D10" s="974"/>
      <c r="E10" s="974"/>
      <c r="F10" s="974"/>
      <c r="G10" s="974">
        <f t="shared" si="0"/>
        <v>0</v>
      </c>
      <c r="H10" s="235"/>
      <c r="I10" s="235"/>
      <c r="J10" s="236"/>
      <c r="K10" s="236"/>
      <c r="L10" s="237"/>
    </row>
    <row r="11" spans="1:16" ht="18" customHeight="1">
      <c r="B11" s="832" t="s">
        <v>870</v>
      </c>
      <c r="C11" s="966"/>
      <c r="D11" s="974"/>
      <c r="E11" s="974"/>
      <c r="F11" s="974"/>
      <c r="G11" s="974">
        <f t="shared" si="0"/>
        <v>0</v>
      </c>
      <c r="H11" s="235"/>
      <c r="I11" s="235"/>
      <c r="J11" s="236"/>
      <c r="K11" s="236"/>
      <c r="L11" s="237"/>
    </row>
    <row r="12" spans="1:16" ht="21" hidden="1" customHeight="1">
      <c r="B12" s="832" t="s">
        <v>871</v>
      </c>
      <c r="C12" s="974"/>
      <c r="D12" s="974"/>
      <c r="E12" s="974"/>
      <c r="F12" s="974"/>
      <c r="G12" s="974">
        <f t="shared" si="0"/>
        <v>0</v>
      </c>
      <c r="H12" s="235"/>
      <c r="I12" s="235"/>
      <c r="J12" s="236"/>
      <c r="K12" s="236"/>
      <c r="L12" s="237"/>
    </row>
    <row r="13" spans="1:16" ht="21" hidden="1" customHeight="1">
      <c r="B13" s="832" t="s">
        <v>872</v>
      </c>
      <c r="C13" s="974"/>
      <c r="D13" s="974"/>
      <c r="E13" s="974"/>
      <c r="F13" s="974"/>
      <c r="G13" s="974">
        <f t="shared" si="0"/>
        <v>0</v>
      </c>
      <c r="H13" s="235"/>
      <c r="I13" s="235"/>
      <c r="J13" s="236"/>
      <c r="K13" s="236"/>
      <c r="L13" s="237"/>
    </row>
    <row r="14" spans="1:16" ht="17.25" customHeight="1">
      <c r="B14" s="832" t="s">
        <v>873</v>
      </c>
      <c r="C14" s="974"/>
      <c r="D14" s="974"/>
      <c r="E14" s="974">
        <v>427549811</v>
      </c>
      <c r="F14" s="974"/>
      <c r="G14" s="974">
        <f t="shared" si="0"/>
        <v>427549811</v>
      </c>
      <c r="H14" s="235"/>
      <c r="I14" s="235"/>
      <c r="J14" s="236"/>
      <c r="K14" s="236"/>
      <c r="L14" s="237"/>
    </row>
    <row r="15" spans="1:16" s="233" customFormat="1" ht="22.5" customHeight="1">
      <c r="B15" s="831" t="s">
        <v>862</v>
      </c>
      <c r="C15" s="234">
        <f>C8+C9+C10+C11-C14</f>
        <v>12682940426</v>
      </c>
      <c r="D15" s="234">
        <f>D8+D9+D10+D11-D14</f>
        <v>74574963533</v>
      </c>
      <c r="E15" s="234">
        <f>E8+E9+E10+E11-E14</f>
        <v>26519684781</v>
      </c>
      <c r="F15" s="234">
        <f>F8+F9+F10+F11-F14</f>
        <v>606102606</v>
      </c>
      <c r="G15" s="234">
        <f>G8+G9+G10+G11-G14</f>
        <v>114383691346</v>
      </c>
      <c r="H15" s="229"/>
      <c r="I15" s="229"/>
      <c r="J15" s="229"/>
      <c r="K15" s="229"/>
      <c r="L15" s="231"/>
    </row>
    <row r="16" spans="1:16" s="233" customFormat="1" ht="24" customHeight="1">
      <c r="B16" s="833" t="s">
        <v>863</v>
      </c>
      <c r="C16" s="834"/>
      <c r="D16" s="834"/>
      <c r="E16" s="834"/>
      <c r="F16" s="834"/>
      <c r="G16" s="835"/>
      <c r="H16" s="229"/>
      <c r="I16" s="229"/>
      <c r="J16" s="230"/>
      <c r="K16" s="230"/>
      <c r="L16" s="231"/>
    </row>
    <row r="17" spans="2:12" s="233" customFormat="1" ht="22.5" customHeight="1">
      <c r="B17" s="831" t="s">
        <v>445</v>
      </c>
      <c r="C17" s="234">
        <f>C8-C25</f>
        <v>4227513173</v>
      </c>
      <c r="D17" s="234">
        <f>D8-D25</f>
        <v>14012771889</v>
      </c>
      <c r="E17" s="234">
        <f>E8-E25</f>
        <v>12125426936</v>
      </c>
      <c r="F17" s="234">
        <f>F8-F25</f>
        <v>506682882</v>
      </c>
      <c r="G17" s="234">
        <f t="shared" ref="G17:G22" si="1">SUM(C17:F17)</f>
        <v>30872394880</v>
      </c>
      <c r="H17" s="229"/>
      <c r="I17" s="229"/>
      <c r="J17" s="230"/>
      <c r="K17" s="230"/>
      <c r="L17" s="231"/>
    </row>
    <row r="18" spans="2:12" ht="17.25" customHeight="1">
      <c r="B18" s="832" t="s">
        <v>451</v>
      </c>
      <c r="C18" s="974">
        <f>C23-C17</f>
        <v>252757524</v>
      </c>
      <c r="D18" s="974">
        <f>D23-D17</f>
        <v>1871681754</v>
      </c>
      <c r="E18" s="974">
        <f>E23-E17+E22</f>
        <v>766269010</v>
      </c>
      <c r="F18" s="974">
        <f>F23-F17</f>
        <v>25895202</v>
      </c>
      <c r="G18" s="974">
        <f t="shared" si="1"/>
        <v>2916603490</v>
      </c>
      <c r="H18" s="235"/>
      <c r="I18" s="235"/>
      <c r="J18" s="814"/>
      <c r="K18" s="236"/>
      <c r="L18" s="237"/>
    </row>
    <row r="19" spans="2:12" ht="17.25" customHeight="1">
      <c r="B19" s="832" t="s">
        <v>870</v>
      </c>
      <c r="C19" s="974"/>
      <c r="D19" s="974"/>
      <c r="E19" s="974"/>
      <c r="F19" s="974"/>
      <c r="G19" s="974">
        <f t="shared" si="1"/>
        <v>0</v>
      </c>
      <c r="H19" s="235"/>
      <c r="I19" s="235"/>
      <c r="J19" s="236"/>
      <c r="K19" s="236"/>
      <c r="L19" s="237"/>
    </row>
    <row r="20" spans="2:12" ht="17.25" hidden="1" customHeight="1">
      <c r="B20" s="832" t="s">
        <v>871</v>
      </c>
      <c r="C20" s="974"/>
      <c r="D20" s="974"/>
      <c r="E20" s="974"/>
      <c r="F20" s="974"/>
      <c r="G20" s="974">
        <f t="shared" si="1"/>
        <v>0</v>
      </c>
      <c r="H20" s="235"/>
      <c r="I20" s="235"/>
      <c r="J20" s="236"/>
      <c r="K20" s="236"/>
      <c r="L20" s="237"/>
    </row>
    <row r="21" spans="2:12" ht="17.25" hidden="1" customHeight="1">
      <c r="B21" s="832" t="s">
        <v>872</v>
      </c>
      <c r="C21" s="974"/>
      <c r="D21" s="974"/>
      <c r="E21" s="974"/>
      <c r="F21" s="974"/>
      <c r="G21" s="974">
        <f t="shared" si="1"/>
        <v>0</v>
      </c>
      <c r="H21" s="235"/>
      <c r="I21" s="235"/>
      <c r="J21" s="236"/>
      <c r="K21" s="236"/>
      <c r="L21" s="237"/>
    </row>
    <row r="22" spans="2:12" ht="17.25" customHeight="1">
      <c r="B22" s="832" t="s">
        <v>873</v>
      </c>
      <c r="C22" s="974"/>
      <c r="D22" s="974"/>
      <c r="E22" s="974">
        <f>427549811-167457006</f>
        <v>260092805</v>
      </c>
      <c r="F22" s="974"/>
      <c r="G22" s="974">
        <f t="shared" si="1"/>
        <v>260092805</v>
      </c>
      <c r="H22" s="235"/>
      <c r="I22" s="235"/>
      <c r="J22" s="236"/>
      <c r="K22" s="236"/>
      <c r="L22" s="237"/>
    </row>
    <row r="23" spans="2:12" s="233" customFormat="1" ht="22.5" customHeight="1">
      <c r="B23" s="831" t="s">
        <v>862</v>
      </c>
      <c r="C23" s="234">
        <f>C15-C26</f>
        <v>4480270697</v>
      </c>
      <c r="D23" s="234">
        <f>D15-D26</f>
        <v>15884453643</v>
      </c>
      <c r="E23" s="234">
        <f>E15-E26</f>
        <v>12631603141</v>
      </c>
      <c r="F23" s="234">
        <f>F15-F26</f>
        <v>532578084</v>
      </c>
      <c r="G23" s="234">
        <f>G17+G18+G19-G22</f>
        <v>33528905565</v>
      </c>
      <c r="H23" s="229"/>
      <c r="I23" s="229"/>
      <c r="J23" s="229"/>
      <c r="K23" s="229"/>
      <c r="L23" s="231"/>
    </row>
    <row r="24" spans="2:12" s="233" customFormat="1" ht="24" customHeight="1">
      <c r="B24" s="833" t="s">
        <v>874</v>
      </c>
      <c r="C24" s="834"/>
      <c r="D24" s="834"/>
      <c r="E24" s="834"/>
      <c r="F24" s="834"/>
      <c r="G24" s="835"/>
      <c r="H24" s="229"/>
      <c r="I24" s="229"/>
      <c r="J24" s="229"/>
      <c r="K24" s="229"/>
      <c r="L24" s="231"/>
    </row>
    <row r="25" spans="2:12" ht="17.25" customHeight="1">
      <c r="B25" s="832" t="s">
        <v>801</v>
      </c>
      <c r="C25" s="975">
        <v>8455427253</v>
      </c>
      <c r="D25" s="975">
        <v>60562191644</v>
      </c>
      <c r="E25" s="975">
        <v>14821807656</v>
      </c>
      <c r="F25" s="975">
        <v>99419724</v>
      </c>
      <c r="G25" s="234">
        <f>SUM(C25:F25)</f>
        <v>83938846277</v>
      </c>
      <c r="H25" s="235"/>
      <c r="I25" s="235"/>
      <c r="J25" s="229"/>
      <c r="K25" s="229"/>
      <c r="L25" s="237"/>
    </row>
    <row r="26" spans="2:12" ht="17.25" customHeight="1">
      <c r="B26" s="836" t="s">
        <v>802</v>
      </c>
      <c r="C26" s="976">
        <v>8202669729</v>
      </c>
      <c r="D26" s="976">
        <v>58690509890</v>
      </c>
      <c r="E26" s="976">
        <v>13888081640</v>
      </c>
      <c r="F26" s="976">
        <v>73524522</v>
      </c>
      <c r="G26" s="234">
        <f>SUM(C26:F26)</f>
        <v>80854785781</v>
      </c>
      <c r="H26" s="235"/>
      <c r="I26" s="235"/>
      <c r="J26" s="229"/>
      <c r="K26" s="229"/>
      <c r="L26" s="237"/>
    </row>
    <row r="27" spans="2:12" ht="18" customHeight="1">
      <c r="B27" s="825"/>
      <c r="G27" s="229"/>
      <c r="H27" s="229"/>
      <c r="I27" s="229"/>
      <c r="J27" s="230"/>
      <c r="K27" s="230"/>
    </row>
    <row r="28" spans="2:12" ht="18" customHeight="1">
      <c r="B28" s="825"/>
      <c r="G28" s="229"/>
      <c r="H28" s="229"/>
      <c r="I28" s="229"/>
      <c r="J28" s="230"/>
      <c r="K28" s="230"/>
    </row>
    <row r="29" spans="2:12" ht="18" customHeight="1">
      <c r="B29" s="825"/>
      <c r="G29" s="229"/>
      <c r="H29" s="229"/>
      <c r="I29" s="229"/>
      <c r="J29" s="230"/>
      <c r="K29" s="230"/>
    </row>
    <row r="30" spans="2:12" ht="18" customHeight="1">
      <c r="B30" s="825"/>
      <c r="G30" s="229"/>
      <c r="H30" s="229"/>
      <c r="I30" s="229"/>
      <c r="J30" s="230"/>
      <c r="K30" s="230"/>
    </row>
    <row r="31" spans="2:12" ht="18" customHeight="1">
      <c r="B31" s="825"/>
      <c r="G31" s="229"/>
      <c r="H31" s="229"/>
      <c r="I31" s="229"/>
      <c r="J31" s="230"/>
      <c r="K31" s="230"/>
    </row>
  </sheetData>
  <phoneticPr fontId="36" type="noConversion"/>
  <pageMargins left="1" right="0.06" top="0.79" bottom="0.67" header="0.28999999999999998" footer="0.19"/>
  <pageSetup paperSize="9" firstPageNumber="8" orientation="landscape" useFirstPageNumber="1" verticalDpi="300" r:id="rId1"/>
  <headerFooter alignWithMargins="0">
    <oddFooter>&amp;C__________________________________________________________________________________________________________________________  (&amp;".vntime,  Italic"&amp;11C¸c thuyÕt minh nµy lµ bé phËn hîp thµnh B¸o c¸o tµi chÝnh)&amp;".VnTime,Regular"&amp;12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20</vt:i4>
      </vt:variant>
    </vt:vector>
  </HeadingPairs>
  <TitlesOfParts>
    <vt:vector size="36" baseType="lpstr">
      <vt:lpstr>Ten </vt:lpstr>
      <vt:lpstr>01-Bia</vt:lpstr>
      <vt:lpstr>CDKT (Qui)</vt:lpstr>
      <vt:lpstr>KQKD</vt:lpstr>
      <vt:lpstr>LCTT&lt;GT&gt; </vt:lpstr>
      <vt:lpstr>LCTT&lt;TT&gt;</vt:lpstr>
      <vt:lpstr>Note 1_7</vt:lpstr>
      <vt:lpstr>Note 8_TSCD</vt:lpstr>
      <vt:lpstr>Note 9_21</vt:lpstr>
      <vt:lpstr>Note 22_NV</vt:lpstr>
      <vt:lpstr>Note 23_het </vt:lpstr>
      <vt:lpstr>BS (2)</vt:lpstr>
      <vt:lpstr>PI (2)</vt:lpstr>
      <vt:lpstr>BTDC</vt:lpstr>
      <vt:lpstr>Thue TNDN</vt:lpstr>
      <vt:lpstr>BL</vt:lpstr>
      <vt:lpstr>'01-Bia'!Print_Area</vt:lpstr>
      <vt:lpstr>BL!Print_Area</vt:lpstr>
      <vt:lpstr>'BS (2)'!Print_Area</vt:lpstr>
      <vt:lpstr>BTDC!Print_Area</vt:lpstr>
      <vt:lpstr>'LCTT&lt;GT&gt; '!Print_Area</vt:lpstr>
      <vt:lpstr>'LCTT&lt;TT&gt;'!Print_Area</vt:lpstr>
      <vt:lpstr>'Note 1_7'!Print_Area</vt:lpstr>
      <vt:lpstr>'Note 22_NV'!Print_Area</vt:lpstr>
      <vt:lpstr>'Note 23_het '!Print_Area</vt:lpstr>
      <vt:lpstr>'Note 8_TSCD'!Print_Area</vt:lpstr>
      <vt:lpstr>'Note 9_21'!Print_Area</vt:lpstr>
      <vt:lpstr>'PI (2)'!Print_Area</vt:lpstr>
      <vt:lpstr>'01-Bia'!Print_Titles</vt:lpstr>
      <vt:lpstr>BL!Print_Titles</vt:lpstr>
      <vt:lpstr>'BS (2)'!Print_Titles</vt:lpstr>
      <vt:lpstr>BTDC!Print_Titles</vt:lpstr>
      <vt:lpstr>'Note 1_7'!Print_Titles</vt:lpstr>
      <vt:lpstr>'Note 23_het '!Print_Titles</vt:lpstr>
      <vt:lpstr>'Note 8_TSCD'!Print_Titles</vt:lpstr>
      <vt:lpstr>'Note 9_21'!Print_Titles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Cop.</dc:creator>
  <cp:lastModifiedBy>USer</cp:lastModifiedBy>
  <cp:lastPrinted>2013-05-09T09:18:53Z</cp:lastPrinted>
  <dcterms:created xsi:type="dcterms:W3CDTF">2005-07-28T03:48:32Z</dcterms:created>
  <dcterms:modified xsi:type="dcterms:W3CDTF">2013-05-09T09:36:37Z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3e7d766cfcab4395b2bcfa725631ef21.psdsxs" Id="Re239ae31f74a460d" /></Relationships>
</file>